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Assumptions" sheetId="1" state="visible" r:id="rId3"/>
    <sheet name="Monthly Model" sheetId="2" state="visible" r:id="rId4"/>
    <sheet name="Roadmap 2026-2031" sheetId="3" state="visible" r:id="rId5"/>
    <sheet name="Summary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<sst xmlns="http://schemas.openxmlformats.org/spreadsheetml/2006/main" count="159" uniqueCount="137">
  <si>
    <t xml:space="preserve">MOPICLEAN — Financial Model</t>
  </si>
  <si>
    <t xml:space="preserve">Economic unit: the active cleaner. Blue cells = editable. Jul-2026 → Jun-2028 monthly + annual roadmap 2026-2031.</t>
  </si>
  <si>
    <t xml:space="preserve">REVENUE PER ACTIVE CLEANER</t>
  </si>
  <si>
    <t xml:space="preserve">Bookings per active cleaner / month</t>
  </si>
  <si>
    <t xml:space="preserve">Average commission per booking (€)</t>
  </si>
  <si>
    <t xml:space="preserve">Marketplace commission / cleaner / month (€)</t>
  </si>
  <si>
    <t xml:space="preserve">Satya accounting affiliate (€/month)</t>
  </si>
  <si>
    <t xml:space="preserve">Other affiliates: liability insurance, uniforms, supplies (€/month)</t>
  </si>
  <si>
    <t xml:space="preserve">Uniformes Imperio, Desimper, Viveco, Amazon, AeroClean</t>
  </si>
  <si>
    <t xml:space="preserve">Total revenue / active cleaner / month (€)</t>
  </si>
  <si>
    <t xml:space="preserve">Annual revenue per active cleaner (€)</t>
  </si>
  <si>
    <t xml:space="preserve">Target: €300/year</t>
  </si>
  <si>
    <t xml:space="preserve">FIXED MONTHLY COSTS (162k investment plan)</t>
  </si>
  <si>
    <t xml:space="preserve">CEO salary — Magdalena Sastre</t>
  </si>
  <si>
    <t xml:space="preserve">Developer salary — Ángel Morcillo</t>
  </si>
  <si>
    <t xml:space="preserve">Technology (GHL, WhatsApp, Twilio, servers, Apple, domains)</t>
  </si>
  <si>
    <t xml:space="preserve">Hiscox (€403/year) as annual payment each February in Monthly Model</t>
  </si>
  <si>
    <t xml:space="preserve">Operations (legal &amp; accounting)</t>
  </si>
  <si>
    <t xml:space="preserve">Total fixed costs</t>
  </si>
  <si>
    <t xml:space="preserve">MARKETING BY PHASE (investment spend)</t>
  </si>
  <si>
    <t xml:space="preserve">Phase 0 — Pre-launch (Jul-26)</t>
  </si>
  <si>
    <t xml:space="preserve">own funds</t>
  </si>
  <si>
    <t xml:space="preserve">Phase 1 — Balearics conquest, Aug-26 → Feb-27 (€/month)</t>
  </si>
  <si>
    <t xml:space="preserve">€52,000 from seed</t>
  </si>
  <si>
    <t xml:space="preserve">Phase 2 — Spain conquest, Mar-27 → Jan-28 (€/month)</t>
  </si>
  <si>
    <t xml:space="preserve">funded by seed + early revenue</t>
  </si>
  <si>
    <t xml:space="preserve">Phase 3 — Consolidation, Feb-28 → Jun-28 (€/month)</t>
  </si>
  <si>
    <t xml:space="preserve">self-funded post-breakeven</t>
  </si>
  <si>
    <t xml:space="preserve">FUNDING</t>
  </si>
  <si>
    <t xml:space="preserve">Starting cash (Jul-26)</t>
  </si>
  <si>
    <t xml:space="preserve">Seed round (Aug-26)</t>
  </si>
  <si>
    <t xml:space="preserve">MONTHLY MODEL — Jul-2026 → Jun-2028</t>
  </si>
  <si>
    <t xml:space="preserve">Month</t>
  </si>
  <si>
    <t xml:space="preserve">Jul-26</t>
  </si>
  <si>
    <t xml:space="preserve">Aug-26</t>
  </si>
  <si>
    <t xml:space="preserve">Sep-26</t>
  </si>
  <si>
    <t xml:space="preserve">Oct-26</t>
  </si>
  <si>
    <t xml:space="preserve">Nov-26</t>
  </si>
  <si>
    <t xml:space="preserve">Dec-26</t>
  </si>
  <si>
    <t xml:space="preserve">Jan-27</t>
  </si>
  <si>
    <t xml:space="preserve">Feb-27</t>
  </si>
  <si>
    <t xml:space="preserve">Mar-27</t>
  </si>
  <si>
    <t xml:space="preserve">Apr-27</t>
  </si>
  <si>
    <t xml:space="preserve">May-27</t>
  </si>
  <si>
    <t xml:space="preserve">Jun-27</t>
  </si>
  <si>
    <t xml:space="preserve">Jul-27</t>
  </si>
  <si>
    <t xml:space="preserve">Aug-27</t>
  </si>
  <si>
    <t xml:space="preserve">Sep-27</t>
  </si>
  <si>
    <t xml:space="preserve">Oct-27</t>
  </si>
  <si>
    <t xml:space="preserve">Nov-27</t>
  </si>
  <si>
    <t xml:space="preserve">Dec-27</t>
  </si>
  <si>
    <t xml:space="preserve">Jan-28</t>
  </si>
  <si>
    <t xml:space="preserve">Feb-28</t>
  </si>
  <si>
    <t xml:space="preserve">Mar-28</t>
  </si>
  <si>
    <t xml:space="preserve">Apr-28</t>
  </si>
  <si>
    <t xml:space="preserve">May-28</t>
  </si>
  <si>
    <t xml:space="preserve">Jun-28</t>
  </si>
  <si>
    <t xml:space="preserve">Roadmap phase</t>
  </si>
  <si>
    <t xml:space="preserve">Pre</t>
  </si>
  <si>
    <t xml:space="preserve">Balearics</t>
  </si>
  <si>
    <t xml:space="preserve">Spain</t>
  </si>
  <si>
    <t xml:space="preserve">Consolid.</t>
  </si>
  <si>
    <t xml:space="preserve">CLEANERS</t>
  </si>
  <si>
    <t xml:space="preserve">Active cleaners — plan (edit me!)</t>
  </si>
  <si>
    <t xml:space="preserve">New active cleaners in month</t>
  </si>
  <si>
    <t xml:space="preserve">Total bookings / month</t>
  </si>
  <si>
    <t xml:space="preserve">REVENUE</t>
  </si>
  <si>
    <t xml:space="preserve">Marketplace commission</t>
  </si>
  <si>
    <t xml:space="preserve">Accounting affiliate (Satya)</t>
  </si>
  <si>
    <t xml:space="preserve">Other affiliates (insurance, uniforms, supplies)</t>
  </si>
  <si>
    <t xml:space="preserve">Total revenue</t>
  </si>
  <si>
    <t xml:space="preserve">COSTS</t>
  </si>
  <si>
    <t xml:space="preserve">Fixed costs (162k plan)</t>
  </si>
  <si>
    <t xml:space="preserve">Hiscox liability insurance (annual payment)</t>
  </si>
  <si>
    <t xml:space="preserve">Marketing (investment spend by phase)</t>
  </si>
  <si>
    <t xml:space="preserve">Total costs</t>
  </si>
  <si>
    <t xml:space="preserve">RESULT &amp; CASH</t>
  </si>
  <si>
    <t xml:space="preserve">EBITDA</t>
  </si>
  <si>
    <t xml:space="preserve">Capital inflows</t>
  </si>
  <si>
    <t xml:space="preserve">End-of-month cash</t>
  </si>
  <si>
    <t xml:space="preserve">EBITDA positive (1=yes)</t>
  </si>
  <si>
    <t xml:space="preserve">Breakeven month:</t>
  </si>
  <si>
    <t xml:space="preserve">Active cleaners at breakeven:</t>
  </si>
  <si>
    <t xml:space="preserve">Minimum cash in period:</t>
  </si>
  <si>
    <t xml:space="preserve">SCALED ROADMAP 2026 → 2031</t>
  </si>
  <si>
    <t xml:space="preserve">Funding rounds follow from milestones achieved. Revenue = average active cleaners × annual revenue (Assumptions!B11).</t>
  </si>
  <si>
    <t xml:space="preserve">Year</t>
  </si>
  <si>
    <t xml:space="preserve">Roadmap phase / milestone</t>
  </si>
  <si>
    <t xml:space="preserve">Active, year-end</t>
  </si>
  <si>
    <t xml:space="preserve">Average active</t>
  </si>
  <si>
    <t xml:space="preserve">Annual revenue (€)</t>
  </si>
  <si>
    <t xml:space="preserve">Investment / funding</t>
  </si>
  <si>
    <t xml:space="preserve">Note</t>
  </si>
  <si>
    <t xml:space="preserve">2026</t>
  </si>
  <si>
    <t xml:space="preserve">Balearics launch (Jul-26)</t>
  </si>
  <si>
    <t xml:space="preserve">Seed €162,000 (Aug-26) — only round</t>
  </si>
  <si>
    <t xml:space="preserve">Seed plus its reserve covers through breakeven</t>
  </si>
  <si>
    <t xml:space="preserve">2027</t>
  </si>
  <si>
    <t xml:space="preserve">Balearics conquered (Feb-27) · Spain underway · breakeven Dec-27 with 600 active</t>
  </si>
  <si>
    <t xml:space="preserve">No additional round</t>
  </si>
  <si>
    <t xml:space="preserve">Investment year: negative EBITDA until Dec; cash low point Nov-27</t>
  </si>
  <si>
    <t xml:space="preserve">2028</t>
  </si>
  <si>
    <t xml:space="preserve">Spain complete (Jan-28) · national consolidation</t>
  </si>
  <si>
    <t xml:space="preserve">Self-funded</t>
  </si>
  <si>
    <t xml:space="preserve">EBITDA positive from Jan-28</t>
  </si>
  <si>
    <t xml:space="preserve">2029</t>
  </si>
  <si>
    <t xml:space="preserve">International expansion — first markets</t>
  </si>
  <si>
    <t xml:space="preserve">Series A (if accelerating)</t>
  </si>
  <si>
    <t xml:space="preserve">Scales with growing margin</t>
  </si>
  <si>
    <t xml:space="preserve">2030</t>
  </si>
  <si>
    <t xml:space="preserve">Europe, UK &amp; Switzerland</t>
  </si>
  <si>
    <t xml:space="preserve">—</t>
  </si>
  <si>
    <t xml:space="preserve">2031</t>
  </si>
  <si>
    <t xml:space="preserve">China · 5-year SOM achieved: €8.7M/year</t>
  </si>
  <si>
    <t xml:space="preserve">29,000 active × €300 = €8.7M run-rate</t>
  </si>
  <si>
    <t xml:space="preserve">2026-2027 monthly detail in the "Monthly Model" sheet. 2028-2031: scaled estimate per the roadmap; 2031 target = 5-year SOM (€8.7M/year).</t>
  </si>
  <si>
    <t xml:space="preserve">SUMMARY</t>
  </si>
  <si>
    <t xml:space="preserve">Revenue per active cleaner (€/year)</t>
  </si>
  <si>
    <t xml:space="preserve">Breakeven month</t>
  </si>
  <si>
    <t xml:space="preserve">Active cleaners at breakeven</t>
  </si>
  <si>
    <t xml:space="preserve">Revenue Dec-27</t>
  </si>
  <si>
    <t xml:space="preserve">EBITDA Dec-27</t>
  </si>
  <si>
    <t xml:space="preserve">Minimum cash Jul-26 → Jun-28</t>
  </si>
  <si>
    <t xml:space="preserve">Cash at end of Jun-28</t>
  </si>
  <si>
    <t xml:space="preserve">Total capital (seed only)</t>
  </si>
  <si>
    <t xml:space="preserve">Revenue year 2031 (average active)</t>
  </si>
  <si>
    <t xml:space="preserve">Run-rate end of 2031 (5-year SOM achieved)</t>
  </si>
  <si>
    <t xml:space="preserve">Business model: commission per booking (15 bookings/month × €1) + affiliate marketing (accounting €5 + other affiliates €5) = €25/month per active cleaner.</t>
  </si>
  <si>
    <t xml:space="preserve">SENSITIVITY: HOW MANY ACTIVE CLEANERS FOR BREAKEVEN?</t>
  </si>
  <si>
    <t xml:space="preserve">Marketing in the breakeven month</t>
  </si>
  <si>
    <t xml:space="preserve">Active cleaners needed</t>
  </si>
  <si>
    <t xml:space="preserve">No paid marketing (organic/SEO only)</t>
  </si>
  <si>
    <t xml:space="preserve">Reduced marketing</t>
  </si>
  <si>
    <t xml:space="preserve">Medium marketing</t>
  </si>
  <si>
    <t xml:space="preserve">Current Spain phase (Assumptions!B23)</t>
  </si>
  <si>
    <t xml:space="preserve">Balearics pace (52k/7)</t>
  </si>
  <si>
    <t xml:space="preserve">Formula: active cleaners = (fixed costs + marketing) ÷ €25/month per active cleaner. The current plan (600) is calibrated with €7,000 marketing.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</si>
</sst>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;\(#,##0\);\-"/>
    <numFmt numFmtId="166" formatCode="#,##0.00&quot; €&quot;"/>
    <numFmt numFmtId="167" formatCode="#,##0&quot; €&quot;;\(#,##0&quot; €)&quot;;\-"/>
    <numFmt numFmtId="168" formatCode="@"/>
    <numFmt numFmtId="169" formatCode="#,##0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C4FB1"/>
      <name val="Arial"/>
      <family val="0"/>
      <charset val="1"/>
    </font>
    <font>
      <i val="true"/>
      <sz val="9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8"/>
      <color rgb="FF80808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4"/>
      <color rgb="FF1C4FB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8"/>
      <color rgb="FF1C4FB1"/>
      <name val="Arial"/>
      <family val="0"/>
      <charset val="1"/>
    </font>
    <font>
      <b val="true"/>
      <sz val="10"/>
      <color rgb="FF1C4FB1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1"/>
      <color rgb="FF1C4FB1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808080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sz val="9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C4FB1"/>
        <bgColor rgb="FF333399"/>
      </patternFill>
    </fill>
    <fill>
      <patternFill patternType="solid">
        <fgColor rgb="FFFFFF00"/>
        <bgColor rgb="FFFFFF00"/>
      </patternFill>
    </fill>
    <fill>
      <patternFill patternType="solid">
        <fgColor rgb="FFD9E6F7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0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D9E6F7"/>
      <rgbColor rgb="FF660066"/>
      <rgbColor rgb="FFFF8080"/>
      <rgbColor rgb="FF1C4FB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54"/>
    <col collapsed="false" customWidth="true" hidden="false" outlineLevel="0" max="2" min="2" style="1" width="14"/>
    <col collapsed="false" customWidth="true" hidden="false" outlineLevel="0" max="3" min="3" style="1" width="46"/>
  </cols>
  <sheetData>
    <row r="1" customFormat="false" ht="19.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4" customFormat="false" ht="15" hidden="false" customHeight="true" outlineLevel="0" collapsed="false">
      <c r="A4" s="4" t="s">
        <v>2</v>
      </c>
      <c r="B4" s="5"/>
      <c r="C4" s="5"/>
    </row>
    <row r="5" customFormat="false" ht="15" hidden="false" customHeight="true" outlineLevel="0" collapsed="false">
      <c r="A5" s="1" t="s">
        <v>3</v>
      </c>
      <c r="B5" s="6" t="n">
        <v>15</v>
      </c>
    </row>
    <row r="6" customFormat="false" ht="15" hidden="false" customHeight="true" outlineLevel="0" collapsed="false">
      <c r="A6" s="1" t="s">
        <v>4</v>
      </c>
      <c r="B6" s="7" t="n">
        <v>1</v>
      </c>
    </row>
    <row r="7" customFormat="false" ht="15" hidden="false" customHeight="true" outlineLevel="0" collapsed="false">
      <c r="A7" s="1" t="s">
        <v>5</v>
      </c>
      <c r="B7" s="8" t="n">
        <f aca="false">B5*B6</f>
        <v>15</v>
      </c>
    </row>
    <row r="8" customFormat="false" ht="15" hidden="false" customHeight="true" outlineLevel="0" collapsed="false">
      <c r="A8" s="1" t="s">
        <v>6</v>
      </c>
      <c r="B8" s="7" t="n">
        <v>5</v>
      </c>
    </row>
    <row r="9" customFormat="false" ht="15" hidden="false" customHeight="true" outlineLevel="0" collapsed="false">
      <c r="A9" s="1" t="s">
        <v>7</v>
      </c>
      <c r="B9" s="7" t="n">
        <v>5</v>
      </c>
      <c r="C9" s="9" t="s">
        <v>8</v>
      </c>
    </row>
    <row r="10" customFormat="false" ht="15" hidden="false" customHeight="true" outlineLevel="0" collapsed="false">
      <c r="A10" s="1" t="s">
        <v>9</v>
      </c>
      <c r="B10" s="10" t="n">
        <f aca="false">B7+B8+B9</f>
        <v>25</v>
      </c>
    </row>
    <row r="11" customFormat="false" ht="15" hidden="false" customHeight="true" outlineLevel="0" collapsed="false">
      <c r="A11" s="1" t="s">
        <v>10</v>
      </c>
      <c r="B11" s="11" t="n">
        <f aca="false">B10*12</f>
        <v>300</v>
      </c>
      <c r="C11" s="9" t="s">
        <v>11</v>
      </c>
    </row>
    <row r="13" customFormat="false" ht="15" hidden="false" customHeight="true" outlineLevel="0" collapsed="false">
      <c r="A13" s="4" t="s">
        <v>12</v>
      </c>
      <c r="B13" s="5"/>
      <c r="C13" s="5"/>
    </row>
    <row r="14" customFormat="false" ht="15" hidden="false" customHeight="true" outlineLevel="0" collapsed="false">
      <c r="A14" s="1" t="s">
        <v>13</v>
      </c>
      <c r="B14" s="12" t="n">
        <v>2500</v>
      </c>
    </row>
    <row r="15" customFormat="false" ht="15" hidden="false" customHeight="true" outlineLevel="0" collapsed="false">
      <c r="A15" s="1" t="s">
        <v>14</v>
      </c>
      <c r="B15" s="12" t="n">
        <v>4300</v>
      </c>
    </row>
    <row r="16" customFormat="false" ht="15" hidden="false" customHeight="true" outlineLevel="0" collapsed="false">
      <c r="A16" s="1" t="s">
        <v>15</v>
      </c>
      <c r="B16" s="12" t="n">
        <v>591.9167</v>
      </c>
      <c r="C16" s="9" t="s">
        <v>16</v>
      </c>
    </row>
    <row r="17" customFormat="false" ht="15" hidden="false" customHeight="true" outlineLevel="0" collapsed="false">
      <c r="A17" s="1" t="s">
        <v>17</v>
      </c>
      <c r="B17" s="12" t="n">
        <v>500</v>
      </c>
    </row>
    <row r="18" customFormat="false" ht="15" hidden="false" customHeight="true" outlineLevel="0" collapsed="false">
      <c r="A18" s="13" t="s">
        <v>18</v>
      </c>
      <c r="B18" s="14" t="n">
        <f aca="false">SUM(B14:B17)</f>
        <v>7891.9167</v>
      </c>
    </row>
    <row r="20" customFormat="false" ht="15" hidden="false" customHeight="true" outlineLevel="0" collapsed="false">
      <c r="A20" s="4" t="s">
        <v>19</v>
      </c>
      <c r="B20" s="5"/>
      <c r="C20" s="5"/>
    </row>
    <row r="21" customFormat="false" ht="15" hidden="false" customHeight="true" outlineLevel="0" collapsed="false">
      <c r="A21" s="1" t="s">
        <v>20</v>
      </c>
      <c r="B21" s="12" t="n">
        <v>3000</v>
      </c>
      <c r="C21" s="9" t="s">
        <v>21</v>
      </c>
    </row>
    <row r="22" customFormat="false" ht="15" hidden="false" customHeight="true" outlineLevel="0" collapsed="false">
      <c r="A22" s="1" t="s">
        <v>22</v>
      </c>
      <c r="B22" s="12" t="n">
        <v>7428.57142857143</v>
      </c>
      <c r="C22" s="9" t="s">
        <v>23</v>
      </c>
    </row>
    <row r="23" customFormat="false" ht="15" hidden="false" customHeight="true" outlineLevel="0" collapsed="false">
      <c r="A23" s="1" t="s">
        <v>24</v>
      </c>
      <c r="B23" s="12" t="n">
        <v>7000</v>
      </c>
      <c r="C23" s="9" t="s">
        <v>25</v>
      </c>
    </row>
    <row r="24" customFormat="false" ht="15" hidden="false" customHeight="true" outlineLevel="0" collapsed="false">
      <c r="A24" s="1" t="s">
        <v>26</v>
      </c>
      <c r="B24" s="12" t="n">
        <v>7000</v>
      </c>
      <c r="C24" s="9" t="s">
        <v>27</v>
      </c>
    </row>
    <row r="26" customFormat="false" ht="15" hidden="false" customHeight="true" outlineLevel="0" collapsed="false">
      <c r="A26" s="4" t="s">
        <v>28</v>
      </c>
      <c r="B26" s="5"/>
      <c r="C26" s="5"/>
    </row>
    <row r="27" customFormat="false" ht="15" hidden="false" customHeight="true" outlineLevel="0" collapsed="false">
      <c r="A27" s="1" t="s">
        <v>29</v>
      </c>
      <c r="B27" s="12" t="n">
        <v>15000</v>
      </c>
    </row>
    <row r="28" customFormat="false" ht="15" hidden="false" customHeight="true" outlineLevel="0" collapsed="false">
      <c r="A28" s="1" t="s">
        <v>30</v>
      </c>
      <c r="B28" s="12" t="n">
        <v>162000</v>
      </c>
    </row>
    <row r="29" customFormat="false" ht="1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0"/>
    <col collapsed="false" customWidth="true" hidden="false" outlineLevel="0" max="25" min="2" style="1" width="10"/>
  </cols>
  <sheetData>
    <row r="1" customFormat="false" ht="17.25" hidden="false" customHeight="true" outlineLevel="0" collapsed="false">
      <c r="A1" s="15" t="s">
        <v>31</v>
      </c>
    </row>
    <row r="3" customFormat="false" ht="15" hidden="false" customHeight="true" outlineLevel="0" collapsed="false">
      <c r="A3" s="16" t="s">
        <v>32</v>
      </c>
      <c r="B3" s="17" t="s">
        <v>33</v>
      </c>
      <c r="C3" s="17" t="s">
        <v>34</v>
      </c>
      <c r="D3" s="17" t="s">
        <v>35</v>
      </c>
      <c r="E3" s="17" t="s">
        <v>36</v>
      </c>
      <c r="F3" s="17" t="s">
        <v>37</v>
      </c>
      <c r="G3" s="17" t="s">
        <v>38</v>
      </c>
      <c r="H3" s="17" t="s">
        <v>39</v>
      </c>
      <c r="I3" s="17" t="s">
        <v>40</v>
      </c>
      <c r="J3" s="17" t="s">
        <v>41</v>
      </c>
      <c r="K3" s="17" t="s">
        <v>42</v>
      </c>
      <c r="L3" s="17" t="s">
        <v>43</v>
      </c>
      <c r="M3" s="17" t="s">
        <v>44</v>
      </c>
      <c r="N3" s="17" t="s">
        <v>45</v>
      </c>
      <c r="O3" s="17" t="s">
        <v>46</v>
      </c>
      <c r="P3" s="17" t="s">
        <v>47</v>
      </c>
      <c r="Q3" s="17" t="s">
        <v>48</v>
      </c>
      <c r="R3" s="17" t="s">
        <v>49</v>
      </c>
      <c r="S3" s="17" t="s">
        <v>50</v>
      </c>
      <c r="T3" s="17" t="s">
        <v>51</v>
      </c>
      <c r="U3" s="17" t="s">
        <v>52</v>
      </c>
      <c r="V3" s="17" t="s">
        <v>53</v>
      </c>
      <c r="W3" s="17" t="s">
        <v>54</v>
      </c>
      <c r="X3" s="17" t="s">
        <v>55</v>
      </c>
      <c r="Y3" s="17" t="s">
        <v>56</v>
      </c>
    </row>
    <row r="4" customFormat="false" ht="15" hidden="false" customHeight="true" outlineLevel="0" collapsed="false">
      <c r="A4" s="1" t="s">
        <v>57</v>
      </c>
      <c r="B4" s="18" t="s">
        <v>58</v>
      </c>
      <c r="C4" s="18" t="s">
        <v>59</v>
      </c>
      <c r="D4" s="18" t="s">
        <v>59</v>
      </c>
      <c r="E4" s="18" t="s">
        <v>59</v>
      </c>
      <c r="F4" s="18" t="s">
        <v>59</v>
      </c>
      <c r="G4" s="18" t="s">
        <v>59</v>
      </c>
      <c r="H4" s="18" t="s">
        <v>59</v>
      </c>
      <c r="I4" s="18" t="s">
        <v>59</v>
      </c>
      <c r="J4" s="18" t="s">
        <v>60</v>
      </c>
      <c r="K4" s="18" t="s">
        <v>60</v>
      </c>
      <c r="L4" s="18" t="s">
        <v>60</v>
      </c>
      <c r="M4" s="18" t="s">
        <v>60</v>
      </c>
      <c r="N4" s="18" t="s">
        <v>60</v>
      </c>
      <c r="O4" s="18" t="s">
        <v>60</v>
      </c>
      <c r="P4" s="18" t="s">
        <v>60</v>
      </c>
      <c r="Q4" s="18" t="s">
        <v>60</v>
      </c>
      <c r="R4" s="18" t="s">
        <v>60</v>
      </c>
      <c r="S4" s="18" t="s">
        <v>60</v>
      </c>
      <c r="T4" s="18" t="s">
        <v>60</v>
      </c>
      <c r="U4" s="18" t="s">
        <v>61</v>
      </c>
      <c r="V4" s="18" t="s">
        <v>61</v>
      </c>
      <c r="W4" s="18" t="s">
        <v>61</v>
      </c>
      <c r="X4" s="18" t="s">
        <v>61</v>
      </c>
      <c r="Y4" s="18" t="s">
        <v>61</v>
      </c>
    </row>
    <row r="6" customFormat="false" ht="15" hidden="false" customHeight="true" outlineLevel="0" collapsed="false">
      <c r="A6" s="19" t="s">
        <v>62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</row>
    <row r="7" customFormat="false" ht="15" hidden="false" customHeight="true" outlineLevel="0" collapsed="false">
      <c r="A7" s="21" t="s">
        <v>63</v>
      </c>
      <c r="B7" s="22" t="n">
        <v>10</v>
      </c>
      <c r="C7" s="22" t="n">
        <v>20</v>
      </c>
      <c r="D7" s="22" t="n">
        <v>35</v>
      </c>
      <c r="E7" s="22" t="n">
        <v>55</v>
      </c>
      <c r="F7" s="22" t="n">
        <v>80</v>
      </c>
      <c r="G7" s="22" t="n">
        <v>100</v>
      </c>
      <c r="H7" s="22" t="n">
        <v>110</v>
      </c>
      <c r="I7" s="22" t="n">
        <v>120</v>
      </c>
      <c r="J7" s="22" t="n">
        <v>155</v>
      </c>
      <c r="K7" s="22" t="n">
        <v>195</v>
      </c>
      <c r="L7" s="22" t="n">
        <v>240</v>
      </c>
      <c r="M7" s="22" t="n">
        <v>290</v>
      </c>
      <c r="N7" s="22" t="n">
        <v>340</v>
      </c>
      <c r="O7" s="22" t="n">
        <v>390</v>
      </c>
      <c r="P7" s="22" t="n">
        <v>445</v>
      </c>
      <c r="Q7" s="22" t="n">
        <v>495</v>
      </c>
      <c r="R7" s="22" t="n">
        <v>550</v>
      </c>
      <c r="S7" s="22" t="n">
        <v>600</v>
      </c>
      <c r="T7" s="22" t="n">
        <v>660</v>
      </c>
      <c r="U7" s="22" t="n">
        <v>720</v>
      </c>
      <c r="V7" s="22" t="n">
        <v>780</v>
      </c>
      <c r="W7" s="22" t="n">
        <v>840</v>
      </c>
      <c r="X7" s="22" t="n">
        <v>900</v>
      </c>
      <c r="Y7" s="22" t="n">
        <v>960</v>
      </c>
    </row>
    <row r="8" customFormat="false" ht="15" hidden="false" customHeight="true" outlineLevel="0" collapsed="false">
      <c r="A8" s="21" t="s">
        <v>64</v>
      </c>
      <c r="B8" s="23" t="n">
        <f aca="false">B7</f>
        <v>10</v>
      </c>
      <c r="C8" s="23" t="n">
        <f aca="false">C7-B7</f>
        <v>10</v>
      </c>
      <c r="D8" s="23" t="n">
        <f aca="false">D7-C7</f>
        <v>15</v>
      </c>
      <c r="E8" s="23" t="n">
        <f aca="false">E7-D7</f>
        <v>20</v>
      </c>
      <c r="F8" s="23" t="n">
        <f aca="false">F7-E7</f>
        <v>25</v>
      </c>
      <c r="G8" s="23" t="n">
        <f aca="false">G7-F7</f>
        <v>20</v>
      </c>
      <c r="H8" s="23" t="n">
        <f aca="false">H7-G7</f>
        <v>10</v>
      </c>
      <c r="I8" s="23" t="n">
        <f aca="false">I7-H7</f>
        <v>10</v>
      </c>
      <c r="J8" s="23" t="n">
        <f aca="false">J7-I7</f>
        <v>35</v>
      </c>
      <c r="K8" s="23" t="n">
        <f aca="false">K7-J7</f>
        <v>40</v>
      </c>
      <c r="L8" s="23" t="n">
        <f aca="false">L7-K7</f>
        <v>45</v>
      </c>
      <c r="M8" s="23" t="n">
        <f aca="false">M7-L7</f>
        <v>50</v>
      </c>
      <c r="N8" s="23" t="n">
        <f aca="false">N7-M7</f>
        <v>50</v>
      </c>
      <c r="O8" s="23" t="n">
        <f aca="false">O7-N7</f>
        <v>50</v>
      </c>
      <c r="P8" s="23" t="n">
        <f aca="false">P7-O7</f>
        <v>55</v>
      </c>
      <c r="Q8" s="23" t="n">
        <f aca="false">Q7-P7</f>
        <v>50</v>
      </c>
      <c r="R8" s="23" t="n">
        <f aca="false">R7-Q7</f>
        <v>55</v>
      </c>
      <c r="S8" s="23" t="n">
        <f aca="false">S7-R7</f>
        <v>50</v>
      </c>
      <c r="T8" s="23" t="n">
        <f aca="false">T7-S7</f>
        <v>60</v>
      </c>
      <c r="U8" s="23" t="n">
        <f aca="false">U7-T7</f>
        <v>60</v>
      </c>
      <c r="V8" s="23" t="n">
        <f aca="false">V7-U7</f>
        <v>60</v>
      </c>
      <c r="W8" s="23" t="n">
        <f aca="false">W7-V7</f>
        <v>60</v>
      </c>
      <c r="X8" s="23" t="n">
        <f aca="false">X7-W7</f>
        <v>60</v>
      </c>
      <c r="Y8" s="23" t="n">
        <f aca="false">Y7-X7</f>
        <v>60</v>
      </c>
    </row>
    <row r="9" customFormat="false" ht="15" hidden="false" customHeight="true" outlineLevel="0" collapsed="false">
      <c r="A9" s="21" t="s">
        <v>65</v>
      </c>
      <c r="B9" s="24" t="n">
        <f aca="false">B7*Assumptions!$B$5</f>
        <v>150</v>
      </c>
      <c r="C9" s="24" t="n">
        <f aca="false">C7*Assumptions!$B$5</f>
        <v>300</v>
      </c>
      <c r="D9" s="24" t="n">
        <f aca="false">D7*Assumptions!$B$5</f>
        <v>525</v>
      </c>
      <c r="E9" s="24" t="n">
        <f aca="false">E7*Assumptions!$B$5</f>
        <v>825</v>
      </c>
      <c r="F9" s="24" t="n">
        <f aca="false">F7*Assumptions!$B$5</f>
        <v>1200</v>
      </c>
      <c r="G9" s="24" t="n">
        <f aca="false">G7*Assumptions!$B$5</f>
        <v>1500</v>
      </c>
      <c r="H9" s="24" t="n">
        <f aca="false">H7*Assumptions!$B$5</f>
        <v>1650</v>
      </c>
      <c r="I9" s="24" t="n">
        <f aca="false">I7*Assumptions!$B$5</f>
        <v>1800</v>
      </c>
      <c r="J9" s="24" t="n">
        <f aca="false">J7*Assumptions!$B$5</f>
        <v>2325</v>
      </c>
      <c r="K9" s="24" t="n">
        <f aca="false">K7*Assumptions!$B$5</f>
        <v>2925</v>
      </c>
      <c r="L9" s="24" t="n">
        <f aca="false">L7*Assumptions!$B$5</f>
        <v>3600</v>
      </c>
      <c r="M9" s="24" t="n">
        <f aca="false">M7*Assumptions!$B$5</f>
        <v>4350</v>
      </c>
      <c r="N9" s="24" t="n">
        <f aca="false">N7*Assumptions!$B$5</f>
        <v>5100</v>
      </c>
      <c r="O9" s="24" t="n">
        <f aca="false">O7*Assumptions!$B$5</f>
        <v>5850</v>
      </c>
      <c r="P9" s="24" t="n">
        <f aca="false">P7*Assumptions!$B$5</f>
        <v>6675</v>
      </c>
      <c r="Q9" s="24" t="n">
        <f aca="false">Q7*Assumptions!$B$5</f>
        <v>7425</v>
      </c>
      <c r="R9" s="24" t="n">
        <f aca="false">R7*Assumptions!$B$5</f>
        <v>8250</v>
      </c>
      <c r="S9" s="24" t="n">
        <f aca="false">S7*Assumptions!$B$5</f>
        <v>9000</v>
      </c>
      <c r="T9" s="24" t="n">
        <f aca="false">T7*Assumptions!$B$5</f>
        <v>9900</v>
      </c>
      <c r="U9" s="24" t="n">
        <f aca="false">U7*Assumptions!$B$5</f>
        <v>10800</v>
      </c>
      <c r="V9" s="24" t="n">
        <f aca="false">V7*Assumptions!$B$5</f>
        <v>11700</v>
      </c>
      <c r="W9" s="24" t="n">
        <f aca="false">W7*Assumptions!$B$5</f>
        <v>12600</v>
      </c>
      <c r="X9" s="24" t="n">
        <f aca="false">X7*Assumptions!$B$5</f>
        <v>13500</v>
      </c>
      <c r="Y9" s="24" t="n">
        <f aca="false">Y7*Assumptions!$B$5</f>
        <v>14400</v>
      </c>
    </row>
    <row r="11" customFormat="false" ht="15" hidden="false" customHeight="true" outlineLevel="0" collapsed="false">
      <c r="A11" s="19" t="s">
        <v>66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</row>
    <row r="12" customFormat="false" ht="15" hidden="false" customHeight="true" outlineLevel="0" collapsed="false">
      <c r="A12" s="21" t="s">
        <v>67</v>
      </c>
      <c r="B12" s="25" t="n">
        <f aca="false">B7*Assumptions!$B$7</f>
        <v>150</v>
      </c>
      <c r="C12" s="25" t="n">
        <f aca="false">C7*Assumptions!$B$7</f>
        <v>300</v>
      </c>
      <c r="D12" s="25" t="n">
        <f aca="false">D7*Assumptions!$B$7</f>
        <v>525</v>
      </c>
      <c r="E12" s="25" t="n">
        <f aca="false">E7*Assumptions!$B$7</f>
        <v>825</v>
      </c>
      <c r="F12" s="25" t="n">
        <f aca="false">F7*Assumptions!$B$7</f>
        <v>1200</v>
      </c>
      <c r="G12" s="25" t="n">
        <f aca="false">G7*Assumptions!$B$7</f>
        <v>1500</v>
      </c>
      <c r="H12" s="25" t="n">
        <f aca="false">H7*Assumptions!$B$7</f>
        <v>1650</v>
      </c>
      <c r="I12" s="25" t="n">
        <f aca="false">I7*Assumptions!$B$7</f>
        <v>1800</v>
      </c>
      <c r="J12" s="25" t="n">
        <f aca="false">J7*Assumptions!$B$7</f>
        <v>2325</v>
      </c>
      <c r="K12" s="25" t="n">
        <f aca="false">K7*Assumptions!$B$7</f>
        <v>2925</v>
      </c>
      <c r="L12" s="25" t="n">
        <f aca="false">L7*Assumptions!$B$7</f>
        <v>3600</v>
      </c>
      <c r="M12" s="25" t="n">
        <f aca="false">M7*Assumptions!$B$7</f>
        <v>4350</v>
      </c>
      <c r="N12" s="25" t="n">
        <f aca="false">N7*Assumptions!$B$7</f>
        <v>5100</v>
      </c>
      <c r="O12" s="25" t="n">
        <f aca="false">O7*Assumptions!$B$7</f>
        <v>5850</v>
      </c>
      <c r="P12" s="25" t="n">
        <f aca="false">P7*Assumptions!$B$7</f>
        <v>6675</v>
      </c>
      <c r="Q12" s="25" t="n">
        <f aca="false">Q7*Assumptions!$B$7</f>
        <v>7425</v>
      </c>
      <c r="R12" s="25" t="n">
        <f aca="false">R7*Assumptions!$B$7</f>
        <v>8250</v>
      </c>
      <c r="S12" s="25" t="n">
        <f aca="false">S7*Assumptions!$B$7</f>
        <v>9000</v>
      </c>
      <c r="T12" s="25" t="n">
        <f aca="false">T7*Assumptions!$B$7</f>
        <v>9900</v>
      </c>
      <c r="U12" s="25" t="n">
        <f aca="false">U7*Assumptions!$B$7</f>
        <v>10800</v>
      </c>
      <c r="V12" s="25" t="n">
        <f aca="false">V7*Assumptions!$B$7</f>
        <v>11700</v>
      </c>
      <c r="W12" s="25" t="n">
        <f aca="false">W7*Assumptions!$B$7</f>
        <v>12600</v>
      </c>
      <c r="X12" s="25" t="n">
        <f aca="false">X7*Assumptions!$B$7</f>
        <v>13500</v>
      </c>
      <c r="Y12" s="25" t="n">
        <f aca="false">Y7*Assumptions!$B$7</f>
        <v>14400</v>
      </c>
    </row>
    <row r="13" customFormat="false" ht="15" hidden="false" customHeight="true" outlineLevel="0" collapsed="false">
      <c r="A13" s="21" t="s">
        <v>68</v>
      </c>
      <c r="B13" s="25" t="n">
        <f aca="false">B7*Assumptions!$B$8</f>
        <v>50</v>
      </c>
      <c r="C13" s="25" t="n">
        <f aca="false">C7*Assumptions!$B$8</f>
        <v>100</v>
      </c>
      <c r="D13" s="25" t="n">
        <f aca="false">D7*Assumptions!$B$8</f>
        <v>175</v>
      </c>
      <c r="E13" s="25" t="n">
        <f aca="false">E7*Assumptions!$B$8</f>
        <v>275</v>
      </c>
      <c r="F13" s="25" t="n">
        <f aca="false">F7*Assumptions!$B$8</f>
        <v>400</v>
      </c>
      <c r="G13" s="25" t="n">
        <f aca="false">G7*Assumptions!$B$8</f>
        <v>500</v>
      </c>
      <c r="H13" s="25" t="n">
        <f aca="false">H7*Assumptions!$B$8</f>
        <v>550</v>
      </c>
      <c r="I13" s="25" t="n">
        <f aca="false">I7*Assumptions!$B$8</f>
        <v>600</v>
      </c>
      <c r="J13" s="25" t="n">
        <f aca="false">J7*Assumptions!$B$8</f>
        <v>775</v>
      </c>
      <c r="K13" s="25" t="n">
        <f aca="false">K7*Assumptions!$B$8</f>
        <v>975</v>
      </c>
      <c r="L13" s="25" t="n">
        <f aca="false">L7*Assumptions!$B$8</f>
        <v>1200</v>
      </c>
      <c r="M13" s="25" t="n">
        <f aca="false">M7*Assumptions!$B$8</f>
        <v>1450</v>
      </c>
      <c r="N13" s="25" t="n">
        <f aca="false">N7*Assumptions!$B$8</f>
        <v>1700</v>
      </c>
      <c r="O13" s="25" t="n">
        <f aca="false">O7*Assumptions!$B$8</f>
        <v>1950</v>
      </c>
      <c r="P13" s="25" t="n">
        <f aca="false">P7*Assumptions!$B$8</f>
        <v>2225</v>
      </c>
      <c r="Q13" s="25" t="n">
        <f aca="false">Q7*Assumptions!$B$8</f>
        <v>2475</v>
      </c>
      <c r="R13" s="25" t="n">
        <f aca="false">R7*Assumptions!$B$8</f>
        <v>2750</v>
      </c>
      <c r="S13" s="25" t="n">
        <f aca="false">S7*Assumptions!$B$8</f>
        <v>3000</v>
      </c>
      <c r="T13" s="25" t="n">
        <f aca="false">T7*Assumptions!$B$8</f>
        <v>3300</v>
      </c>
      <c r="U13" s="25" t="n">
        <f aca="false">U7*Assumptions!$B$8</f>
        <v>3600</v>
      </c>
      <c r="V13" s="25" t="n">
        <f aca="false">V7*Assumptions!$B$8</f>
        <v>3900</v>
      </c>
      <c r="W13" s="25" t="n">
        <f aca="false">W7*Assumptions!$B$8</f>
        <v>4200</v>
      </c>
      <c r="X13" s="25" t="n">
        <f aca="false">X7*Assumptions!$B$8</f>
        <v>4500</v>
      </c>
      <c r="Y13" s="25" t="n">
        <f aca="false">Y7*Assumptions!$B$8</f>
        <v>4800</v>
      </c>
    </row>
    <row r="14" customFormat="false" ht="15" hidden="false" customHeight="true" outlineLevel="0" collapsed="false">
      <c r="A14" s="21" t="s">
        <v>69</v>
      </c>
      <c r="B14" s="25" t="n">
        <f aca="false">B7*Assumptions!$B$9</f>
        <v>50</v>
      </c>
      <c r="C14" s="25" t="n">
        <f aca="false">C7*Assumptions!$B$9</f>
        <v>100</v>
      </c>
      <c r="D14" s="25" t="n">
        <f aca="false">D7*Assumptions!$B$9</f>
        <v>175</v>
      </c>
      <c r="E14" s="25" t="n">
        <f aca="false">E7*Assumptions!$B$9</f>
        <v>275</v>
      </c>
      <c r="F14" s="25" t="n">
        <f aca="false">F7*Assumptions!$B$9</f>
        <v>400</v>
      </c>
      <c r="G14" s="25" t="n">
        <f aca="false">G7*Assumptions!$B$9</f>
        <v>500</v>
      </c>
      <c r="H14" s="25" t="n">
        <f aca="false">H7*Assumptions!$B$9</f>
        <v>550</v>
      </c>
      <c r="I14" s="25" t="n">
        <f aca="false">I7*Assumptions!$B$9</f>
        <v>600</v>
      </c>
      <c r="J14" s="25" t="n">
        <f aca="false">J7*Assumptions!$B$9</f>
        <v>775</v>
      </c>
      <c r="K14" s="25" t="n">
        <f aca="false">K7*Assumptions!$B$9</f>
        <v>975</v>
      </c>
      <c r="L14" s="25" t="n">
        <f aca="false">L7*Assumptions!$B$9</f>
        <v>1200</v>
      </c>
      <c r="M14" s="25" t="n">
        <f aca="false">M7*Assumptions!$B$9</f>
        <v>1450</v>
      </c>
      <c r="N14" s="25" t="n">
        <f aca="false">N7*Assumptions!$B$9</f>
        <v>1700</v>
      </c>
      <c r="O14" s="25" t="n">
        <f aca="false">O7*Assumptions!$B$9</f>
        <v>1950</v>
      </c>
      <c r="P14" s="25" t="n">
        <f aca="false">P7*Assumptions!$B$9</f>
        <v>2225</v>
      </c>
      <c r="Q14" s="25" t="n">
        <f aca="false">Q7*Assumptions!$B$9</f>
        <v>2475</v>
      </c>
      <c r="R14" s="25" t="n">
        <f aca="false">R7*Assumptions!$B$9</f>
        <v>2750</v>
      </c>
      <c r="S14" s="25" t="n">
        <f aca="false">S7*Assumptions!$B$9</f>
        <v>3000</v>
      </c>
      <c r="T14" s="25" t="n">
        <f aca="false">T7*Assumptions!$B$9</f>
        <v>3300</v>
      </c>
      <c r="U14" s="25" t="n">
        <f aca="false">U7*Assumptions!$B$9</f>
        <v>3600</v>
      </c>
      <c r="V14" s="25" t="n">
        <f aca="false">V7*Assumptions!$B$9</f>
        <v>3900</v>
      </c>
      <c r="W14" s="25" t="n">
        <f aca="false">W7*Assumptions!$B$9</f>
        <v>4200</v>
      </c>
      <c r="X14" s="25" t="n">
        <f aca="false">X7*Assumptions!$B$9</f>
        <v>4500</v>
      </c>
      <c r="Y14" s="25" t="n">
        <f aca="false">Y7*Assumptions!$B$9</f>
        <v>4800</v>
      </c>
    </row>
    <row r="15" customFormat="false" ht="15" hidden="false" customHeight="true" outlineLevel="0" collapsed="false">
      <c r="A15" s="13" t="s">
        <v>70</v>
      </c>
      <c r="B15" s="26" t="n">
        <f aca="false">SUM(B12:B14)</f>
        <v>250</v>
      </c>
      <c r="C15" s="26" t="n">
        <f aca="false">SUM(C12:C14)</f>
        <v>500</v>
      </c>
      <c r="D15" s="26" t="n">
        <f aca="false">SUM(D12:D14)</f>
        <v>875</v>
      </c>
      <c r="E15" s="26" t="n">
        <f aca="false">SUM(E12:E14)</f>
        <v>1375</v>
      </c>
      <c r="F15" s="26" t="n">
        <f aca="false">SUM(F12:F14)</f>
        <v>2000</v>
      </c>
      <c r="G15" s="26" t="n">
        <f aca="false">SUM(G12:G14)</f>
        <v>2500</v>
      </c>
      <c r="H15" s="26" t="n">
        <f aca="false">SUM(H12:H14)</f>
        <v>2750</v>
      </c>
      <c r="I15" s="26" t="n">
        <f aca="false">SUM(I12:I14)</f>
        <v>3000</v>
      </c>
      <c r="J15" s="26" t="n">
        <f aca="false">SUM(J12:J14)</f>
        <v>3875</v>
      </c>
      <c r="K15" s="26" t="n">
        <f aca="false">SUM(K12:K14)</f>
        <v>4875</v>
      </c>
      <c r="L15" s="26" t="n">
        <f aca="false">SUM(L12:L14)</f>
        <v>6000</v>
      </c>
      <c r="M15" s="26" t="n">
        <f aca="false">SUM(M12:M14)</f>
        <v>7250</v>
      </c>
      <c r="N15" s="26" t="n">
        <f aca="false">SUM(N12:N14)</f>
        <v>8500</v>
      </c>
      <c r="O15" s="26" t="n">
        <f aca="false">SUM(O12:O14)</f>
        <v>9750</v>
      </c>
      <c r="P15" s="26" t="n">
        <f aca="false">SUM(P12:P14)</f>
        <v>11125</v>
      </c>
      <c r="Q15" s="26" t="n">
        <f aca="false">SUM(Q12:Q14)</f>
        <v>12375</v>
      </c>
      <c r="R15" s="26" t="n">
        <f aca="false">SUM(R12:R14)</f>
        <v>13750</v>
      </c>
      <c r="S15" s="26" t="n">
        <f aca="false">SUM(S12:S14)</f>
        <v>15000</v>
      </c>
      <c r="T15" s="26" t="n">
        <f aca="false">SUM(T12:T14)</f>
        <v>16500</v>
      </c>
      <c r="U15" s="26" t="n">
        <f aca="false">SUM(U12:U14)</f>
        <v>18000</v>
      </c>
      <c r="V15" s="26" t="n">
        <f aca="false">SUM(V12:V14)</f>
        <v>19500</v>
      </c>
      <c r="W15" s="26" t="n">
        <f aca="false">SUM(W12:W14)</f>
        <v>21000</v>
      </c>
      <c r="X15" s="26" t="n">
        <f aca="false">SUM(X12:X14)</f>
        <v>22500</v>
      </c>
      <c r="Y15" s="26" t="n">
        <f aca="false">SUM(Y12:Y14)</f>
        <v>24000</v>
      </c>
    </row>
    <row r="17" customFormat="false" ht="15" hidden="false" customHeight="true" outlineLevel="0" collapsed="false">
      <c r="A17" s="19" t="s">
        <v>71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customFormat="false" ht="15" hidden="false" customHeight="true" outlineLevel="0" collapsed="false">
      <c r="A18" s="21" t="s">
        <v>72</v>
      </c>
      <c r="B18" s="25" t="n">
        <f aca="false">Assumptions!$B$18</f>
        <v>7891.9167</v>
      </c>
      <c r="C18" s="25" t="n">
        <f aca="false">Assumptions!$B$18</f>
        <v>7891.9167</v>
      </c>
      <c r="D18" s="25" t="n">
        <f aca="false">Assumptions!$B$18</f>
        <v>7891.9167</v>
      </c>
      <c r="E18" s="25" t="n">
        <f aca="false">Assumptions!$B$18</f>
        <v>7891.9167</v>
      </c>
      <c r="F18" s="25" t="n">
        <f aca="false">Assumptions!$B$18</f>
        <v>7891.9167</v>
      </c>
      <c r="G18" s="25" t="n">
        <f aca="false">Assumptions!$B$18</f>
        <v>7891.9167</v>
      </c>
      <c r="H18" s="25" t="n">
        <f aca="false">Assumptions!$B$18</f>
        <v>7891.9167</v>
      </c>
      <c r="I18" s="25" t="n">
        <f aca="false">Assumptions!$B$18</f>
        <v>7891.9167</v>
      </c>
      <c r="J18" s="25" t="n">
        <f aca="false">Assumptions!$B$18</f>
        <v>7891.9167</v>
      </c>
      <c r="K18" s="25" t="n">
        <f aca="false">Assumptions!$B$18</f>
        <v>7891.9167</v>
      </c>
      <c r="L18" s="25" t="n">
        <f aca="false">Assumptions!$B$18</f>
        <v>7891.9167</v>
      </c>
      <c r="M18" s="25" t="n">
        <f aca="false">Assumptions!$B$18</f>
        <v>7891.9167</v>
      </c>
      <c r="N18" s="25" t="n">
        <f aca="false">Assumptions!$B$18</f>
        <v>7891.9167</v>
      </c>
      <c r="O18" s="25" t="n">
        <f aca="false">Assumptions!$B$18</f>
        <v>7891.9167</v>
      </c>
      <c r="P18" s="25" t="n">
        <f aca="false">Assumptions!$B$18</f>
        <v>7891.9167</v>
      </c>
      <c r="Q18" s="25" t="n">
        <f aca="false">Assumptions!$B$18</f>
        <v>7891.9167</v>
      </c>
      <c r="R18" s="25" t="n">
        <f aca="false">Assumptions!$B$18</f>
        <v>7891.9167</v>
      </c>
      <c r="S18" s="25" t="n">
        <f aca="false">Assumptions!$B$18</f>
        <v>7891.9167</v>
      </c>
      <c r="T18" s="25" t="n">
        <f aca="false">Assumptions!$B$18</f>
        <v>7891.9167</v>
      </c>
      <c r="U18" s="25" t="n">
        <f aca="false">Assumptions!$B$18</f>
        <v>7891.9167</v>
      </c>
      <c r="V18" s="25" t="n">
        <f aca="false">Assumptions!$B$18</f>
        <v>7891.9167</v>
      </c>
      <c r="W18" s="25" t="n">
        <f aca="false">Assumptions!$B$18</f>
        <v>7891.9167</v>
      </c>
      <c r="X18" s="25" t="n">
        <f aca="false">Assumptions!$B$18</f>
        <v>7891.9167</v>
      </c>
      <c r="Y18" s="25" t="n">
        <f aca="false">Assumptions!$B$18</f>
        <v>7891.9167</v>
      </c>
    </row>
    <row r="19" customFormat="false" ht="15" hidden="false" customHeight="true" outlineLevel="0" collapsed="false">
      <c r="A19" s="21" t="s">
        <v>73</v>
      </c>
      <c r="B19" s="27" t="n">
        <v>0</v>
      </c>
      <c r="C19" s="27" t="n">
        <v>0</v>
      </c>
      <c r="D19" s="27" t="n">
        <v>0</v>
      </c>
      <c r="E19" s="27" t="n">
        <v>0</v>
      </c>
      <c r="F19" s="27" t="n">
        <v>0</v>
      </c>
      <c r="G19" s="27" t="n">
        <v>0</v>
      </c>
      <c r="H19" s="27" t="n">
        <v>0</v>
      </c>
      <c r="I19" s="27" t="n">
        <v>403</v>
      </c>
      <c r="J19" s="27" t="n">
        <v>0</v>
      </c>
      <c r="K19" s="27" t="n">
        <v>0</v>
      </c>
      <c r="L19" s="27" t="n">
        <v>0</v>
      </c>
      <c r="M19" s="27" t="n">
        <v>0</v>
      </c>
      <c r="N19" s="27" t="n">
        <v>0</v>
      </c>
      <c r="O19" s="27" t="n">
        <v>0</v>
      </c>
      <c r="P19" s="27" t="n">
        <v>0</v>
      </c>
      <c r="Q19" s="27" t="n">
        <v>0</v>
      </c>
      <c r="R19" s="27" t="n">
        <v>0</v>
      </c>
      <c r="S19" s="27" t="n">
        <v>0</v>
      </c>
      <c r="T19" s="27" t="n">
        <v>0</v>
      </c>
      <c r="U19" s="27" t="n">
        <v>403</v>
      </c>
      <c r="V19" s="27" t="n">
        <v>0</v>
      </c>
      <c r="W19" s="27" t="n">
        <v>0</v>
      </c>
      <c r="X19" s="27" t="n">
        <v>0</v>
      </c>
      <c r="Y19" s="27" t="n">
        <v>0</v>
      </c>
    </row>
    <row r="20" customFormat="false" ht="15" hidden="false" customHeight="true" outlineLevel="0" collapsed="false">
      <c r="A20" s="21" t="s">
        <v>74</v>
      </c>
      <c r="B20" s="25" t="n">
        <f aca="false">Assumptions!$B$21</f>
        <v>3000</v>
      </c>
      <c r="C20" s="25" t="n">
        <f aca="false">Assumptions!$B$22</f>
        <v>7428.57142857143</v>
      </c>
      <c r="D20" s="25" t="n">
        <f aca="false">Assumptions!$B$22</f>
        <v>7428.57142857143</v>
      </c>
      <c r="E20" s="25" t="n">
        <f aca="false">Assumptions!$B$22</f>
        <v>7428.57142857143</v>
      </c>
      <c r="F20" s="25" t="n">
        <f aca="false">Assumptions!$B$22</f>
        <v>7428.57142857143</v>
      </c>
      <c r="G20" s="25" t="n">
        <f aca="false">Assumptions!$B$22</f>
        <v>7428.57142857143</v>
      </c>
      <c r="H20" s="25" t="n">
        <f aca="false">Assumptions!$B$22</f>
        <v>7428.57142857143</v>
      </c>
      <c r="I20" s="25" t="n">
        <f aca="false">Assumptions!$B$22</f>
        <v>7428.57142857143</v>
      </c>
      <c r="J20" s="25" t="n">
        <f aca="false">Assumptions!$B$23</f>
        <v>7000</v>
      </c>
      <c r="K20" s="25" t="n">
        <f aca="false">Assumptions!$B$23</f>
        <v>7000</v>
      </c>
      <c r="L20" s="25" t="n">
        <f aca="false">Assumptions!$B$23</f>
        <v>7000</v>
      </c>
      <c r="M20" s="25" t="n">
        <f aca="false">Assumptions!$B$23</f>
        <v>7000</v>
      </c>
      <c r="N20" s="25" t="n">
        <f aca="false">Assumptions!$B$23</f>
        <v>7000</v>
      </c>
      <c r="O20" s="25" t="n">
        <f aca="false">Assumptions!$B$23</f>
        <v>7000</v>
      </c>
      <c r="P20" s="25" t="n">
        <f aca="false">Assumptions!$B$23</f>
        <v>7000</v>
      </c>
      <c r="Q20" s="25" t="n">
        <f aca="false">Assumptions!$B$23</f>
        <v>7000</v>
      </c>
      <c r="R20" s="25" t="n">
        <f aca="false">Assumptions!$B$23</f>
        <v>7000</v>
      </c>
      <c r="S20" s="25" t="n">
        <f aca="false">Assumptions!$B$23</f>
        <v>7000</v>
      </c>
      <c r="T20" s="25" t="n">
        <f aca="false">Assumptions!$B$23</f>
        <v>7000</v>
      </c>
      <c r="U20" s="25" t="n">
        <f aca="false">Assumptions!$B$24</f>
        <v>7000</v>
      </c>
      <c r="V20" s="25" t="n">
        <f aca="false">Assumptions!$B$24</f>
        <v>7000</v>
      </c>
      <c r="W20" s="25" t="n">
        <f aca="false">Assumptions!$B$24</f>
        <v>7000</v>
      </c>
      <c r="X20" s="25" t="n">
        <f aca="false">Assumptions!$B$24</f>
        <v>7000</v>
      </c>
      <c r="Y20" s="25" t="n">
        <f aca="false">Assumptions!$B$24</f>
        <v>7000</v>
      </c>
    </row>
    <row r="21" customFormat="false" ht="15" hidden="false" customHeight="true" outlineLevel="0" collapsed="false">
      <c r="A21" s="13" t="s">
        <v>75</v>
      </c>
      <c r="B21" s="26" t="n">
        <f aca="false">SUM(B18:B20)</f>
        <v>10891.9167</v>
      </c>
      <c r="C21" s="26" t="n">
        <f aca="false">SUM(C18:C20)</f>
        <v>15320.4881285714</v>
      </c>
      <c r="D21" s="26" t="n">
        <f aca="false">SUM(D18:D20)</f>
        <v>15320.4881285714</v>
      </c>
      <c r="E21" s="26" t="n">
        <f aca="false">SUM(E18:E20)</f>
        <v>15320.4881285714</v>
      </c>
      <c r="F21" s="26" t="n">
        <f aca="false">SUM(F18:F20)</f>
        <v>15320.4881285714</v>
      </c>
      <c r="G21" s="26" t="n">
        <f aca="false">SUM(G18:G20)</f>
        <v>15320.4881285714</v>
      </c>
      <c r="H21" s="26" t="n">
        <f aca="false">SUM(H18:H20)</f>
        <v>15320.4881285714</v>
      </c>
      <c r="I21" s="26" t="n">
        <f aca="false">SUM(I18:I20)</f>
        <v>15723.4881285714</v>
      </c>
      <c r="J21" s="26" t="n">
        <f aca="false">SUM(J18:J20)</f>
        <v>14891.9167</v>
      </c>
      <c r="K21" s="26" t="n">
        <f aca="false">SUM(K18:K20)</f>
        <v>14891.9167</v>
      </c>
      <c r="L21" s="26" t="n">
        <f aca="false">SUM(L18:L20)</f>
        <v>14891.9167</v>
      </c>
      <c r="M21" s="26" t="n">
        <f aca="false">SUM(M18:M20)</f>
        <v>14891.9167</v>
      </c>
      <c r="N21" s="26" t="n">
        <f aca="false">SUM(N18:N20)</f>
        <v>14891.9167</v>
      </c>
      <c r="O21" s="26" t="n">
        <f aca="false">SUM(O18:O20)</f>
        <v>14891.9167</v>
      </c>
      <c r="P21" s="26" t="n">
        <f aca="false">SUM(P18:P20)</f>
        <v>14891.9167</v>
      </c>
      <c r="Q21" s="26" t="n">
        <f aca="false">SUM(Q18:Q20)</f>
        <v>14891.9167</v>
      </c>
      <c r="R21" s="26" t="n">
        <f aca="false">SUM(R18:R20)</f>
        <v>14891.9167</v>
      </c>
      <c r="S21" s="26" t="n">
        <f aca="false">SUM(S18:S20)</f>
        <v>14891.9167</v>
      </c>
      <c r="T21" s="26" t="n">
        <f aca="false">SUM(T18:T20)</f>
        <v>14891.9167</v>
      </c>
      <c r="U21" s="26" t="n">
        <f aca="false">SUM(U18:U20)</f>
        <v>15294.9167</v>
      </c>
      <c r="V21" s="26" t="n">
        <f aca="false">SUM(V18:V20)</f>
        <v>14891.9167</v>
      </c>
      <c r="W21" s="26" t="n">
        <f aca="false">SUM(W18:W20)</f>
        <v>14891.9167</v>
      </c>
      <c r="X21" s="26" t="n">
        <f aca="false">SUM(X18:X20)</f>
        <v>14891.9167</v>
      </c>
      <c r="Y21" s="26" t="n">
        <f aca="false">SUM(Y18:Y20)</f>
        <v>14891.9167</v>
      </c>
    </row>
    <row r="23" customFormat="false" ht="15" hidden="false" customHeight="true" outlineLevel="0" collapsed="false">
      <c r="A23" s="19" t="s">
        <v>76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customFormat="false" ht="15" hidden="false" customHeight="true" outlineLevel="0" collapsed="false">
      <c r="A24" s="13" t="s">
        <v>77</v>
      </c>
      <c r="B24" s="26" t="n">
        <f aca="false">B15-B21</f>
        <v>-10641.9167</v>
      </c>
      <c r="C24" s="26" t="n">
        <f aca="false">C15-C21</f>
        <v>-14820.4881285714</v>
      </c>
      <c r="D24" s="26" t="n">
        <f aca="false">D15-D21</f>
        <v>-14445.4881285714</v>
      </c>
      <c r="E24" s="26" t="n">
        <f aca="false">E15-E21</f>
        <v>-13945.4881285714</v>
      </c>
      <c r="F24" s="26" t="n">
        <f aca="false">F15-F21</f>
        <v>-13320.4881285714</v>
      </c>
      <c r="G24" s="26" t="n">
        <f aca="false">G15-G21</f>
        <v>-12820.4881285714</v>
      </c>
      <c r="H24" s="26" t="n">
        <f aca="false">H15-H21</f>
        <v>-12570.4881285714</v>
      </c>
      <c r="I24" s="26" t="n">
        <f aca="false">I15-I21</f>
        <v>-12723.4881285714</v>
      </c>
      <c r="J24" s="26" t="n">
        <f aca="false">J15-J21</f>
        <v>-11016.9167</v>
      </c>
      <c r="K24" s="26" t="n">
        <f aca="false">K15-K21</f>
        <v>-10016.9167</v>
      </c>
      <c r="L24" s="26" t="n">
        <f aca="false">L15-L21</f>
        <v>-8891.9167</v>
      </c>
      <c r="M24" s="26" t="n">
        <f aca="false">M15-M21</f>
        <v>-7641.9167</v>
      </c>
      <c r="N24" s="26" t="n">
        <f aca="false">N15-N21</f>
        <v>-6391.9167</v>
      </c>
      <c r="O24" s="26" t="n">
        <f aca="false">O15-O21</f>
        <v>-5141.9167</v>
      </c>
      <c r="P24" s="26" t="n">
        <f aca="false">P15-P21</f>
        <v>-3766.9167</v>
      </c>
      <c r="Q24" s="26" t="n">
        <f aca="false">Q15-Q21</f>
        <v>-2516.9167</v>
      </c>
      <c r="R24" s="26" t="n">
        <f aca="false">R15-R21</f>
        <v>-1141.9167</v>
      </c>
      <c r="S24" s="26" t="n">
        <f aca="false">S15-S21</f>
        <v>108.0833</v>
      </c>
      <c r="T24" s="26" t="n">
        <f aca="false">T15-T21</f>
        <v>1608.0833</v>
      </c>
      <c r="U24" s="26" t="n">
        <f aca="false">U15-U21</f>
        <v>2705.0833</v>
      </c>
      <c r="V24" s="26" t="n">
        <f aca="false">V15-V21</f>
        <v>4608.0833</v>
      </c>
      <c r="W24" s="26" t="n">
        <f aca="false">W15-W21</f>
        <v>6108.0833</v>
      </c>
      <c r="X24" s="26" t="n">
        <f aca="false">X15-X21</f>
        <v>7608.0833</v>
      </c>
      <c r="Y24" s="26" t="n">
        <f aca="false">Y15-Y21</f>
        <v>9108.0833</v>
      </c>
    </row>
    <row r="25" customFormat="false" ht="15" hidden="false" customHeight="true" outlineLevel="0" collapsed="false">
      <c r="A25" s="21" t="s">
        <v>78</v>
      </c>
      <c r="B25" s="27" t="n">
        <v>0</v>
      </c>
      <c r="C25" s="27" t="n">
        <f aca="false">Assumptions!$B$28</f>
        <v>162000</v>
      </c>
      <c r="D25" s="27" t="n">
        <v>0</v>
      </c>
      <c r="E25" s="27" t="n">
        <v>0</v>
      </c>
      <c r="F25" s="27" t="n">
        <v>0</v>
      </c>
      <c r="G25" s="27" t="n">
        <v>0</v>
      </c>
      <c r="H25" s="27" t="n">
        <v>0</v>
      </c>
      <c r="I25" s="27" t="n">
        <v>0</v>
      </c>
      <c r="J25" s="27" t="n">
        <v>0</v>
      </c>
      <c r="K25" s="27" t="n">
        <v>0</v>
      </c>
      <c r="L25" s="27" t="n">
        <v>0</v>
      </c>
      <c r="M25" s="27" t="n">
        <v>0</v>
      </c>
      <c r="N25" s="27" t="n">
        <v>0</v>
      </c>
      <c r="O25" s="27" t="n">
        <v>0</v>
      </c>
      <c r="P25" s="27" t="n">
        <v>0</v>
      </c>
      <c r="Q25" s="27" t="n">
        <v>0</v>
      </c>
      <c r="R25" s="27" t="n">
        <v>0</v>
      </c>
      <c r="S25" s="27" t="n">
        <v>0</v>
      </c>
      <c r="T25" s="27" t="n">
        <v>0</v>
      </c>
      <c r="U25" s="27" t="n">
        <v>0</v>
      </c>
      <c r="V25" s="27" t="n">
        <v>0</v>
      </c>
      <c r="W25" s="27" t="n">
        <v>0</v>
      </c>
      <c r="X25" s="27" t="n">
        <v>0</v>
      </c>
      <c r="Y25" s="27" t="n">
        <v>0</v>
      </c>
    </row>
    <row r="26" customFormat="false" ht="15" hidden="false" customHeight="true" outlineLevel="0" collapsed="false">
      <c r="A26" s="13" t="s">
        <v>79</v>
      </c>
      <c r="B26" s="26" t="n">
        <f aca="false">Assumptions!$B$27+B24+B25</f>
        <v>4358.0833</v>
      </c>
      <c r="C26" s="26" t="n">
        <f aca="false">B26+C24+C25</f>
        <v>151537.595171429</v>
      </c>
      <c r="D26" s="26" t="n">
        <f aca="false">C26+D24+D25</f>
        <v>137092.107042857</v>
      </c>
      <c r="E26" s="26" t="n">
        <f aca="false">D26+E24+E25</f>
        <v>123146.618914286</v>
      </c>
      <c r="F26" s="26" t="n">
        <f aca="false">E26+F24+F25</f>
        <v>109826.130785714</v>
      </c>
      <c r="G26" s="26" t="n">
        <f aca="false">F26+G24+G25</f>
        <v>97005.6426571429</v>
      </c>
      <c r="H26" s="26" t="n">
        <f aca="false">G26+H24+H25</f>
        <v>84435.1545285715</v>
      </c>
      <c r="I26" s="26" t="n">
        <f aca="false">H26+I24+I25</f>
        <v>71711.6664000001</v>
      </c>
      <c r="J26" s="26" t="n">
        <f aca="false">I26+J24+J25</f>
        <v>60694.7497</v>
      </c>
      <c r="K26" s="26" t="n">
        <f aca="false">J26+K24+K25</f>
        <v>50677.833</v>
      </c>
      <c r="L26" s="26" t="n">
        <f aca="false">K26+L24+L25</f>
        <v>41785.9163</v>
      </c>
      <c r="M26" s="26" t="n">
        <f aca="false">L26+M24+M25</f>
        <v>34143.9996</v>
      </c>
      <c r="N26" s="26" t="n">
        <f aca="false">M26+N24+N25</f>
        <v>27752.0829</v>
      </c>
      <c r="O26" s="26" t="n">
        <f aca="false">N26+O24+O25</f>
        <v>22610.1662</v>
      </c>
      <c r="P26" s="26" t="n">
        <f aca="false">O26+P24+P25</f>
        <v>18843.2495</v>
      </c>
      <c r="Q26" s="26" t="n">
        <f aca="false">P26+Q24+Q25</f>
        <v>16326.3328</v>
      </c>
      <c r="R26" s="26" t="n">
        <f aca="false">Q26+R24+R25</f>
        <v>15184.4161</v>
      </c>
      <c r="S26" s="26" t="n">
        <f aca="false">R26+S24+S25</f>
        <v>15292.4994</v>
      </c>
      <c r="T26" s="26" t="n">
        <f aca="false">S26+T24+T25</f>
        <v>16900.5827</v>
      </c>
      <c r="U26" s="26" t="n">
        <f aca="false">T26+U24+U25</f>
        <v>19605.666</v>
      </c>
      <c r="V26" s="26" t="n">
        <f aca="false">U26+V24+V25</f>
        <v>24213.7493</v>
      </c>
      <c r="W26" s="26" t="n">
        <f aca="false">V26+W24+W25</f>
        <v>30321.8326</v>
      </c>
      <c r="X26" s="26" t="n">
        <f aca="false">W26+X24+X25</f>
        <v>37929.9159</v>
      </c>
      <c r="Y26" s="26" t="n">
        <f aca="false">X26+Y24+Y25</f>
        <v>47037.9992</v>
      </c>
    </row>
    <row r="28" customFormat="false" ht="15" hidden="false" customHeight="true" outlineLevel="0" collapsed="false">
      <c r="A28" s="9" t="s">
        <v>80</v>
      </c>
      <c r="B28" s="23" t="n">
        <f aca="false">IF(B24&gt;0,1,0)</f>
        <v>0</v>
      </c>
      <c r="C28" s="23" t="n">
        <f aca="false">IF(C24&gt;0,1,0)</f>
        <v>0</v>
      </c>
      <c r="D28" s="23" t="n">
        <f aca="false">IF(D24&gt;0,1,0)</f>
        <v>0</v>
      </c>
      <c r="E28" s="23" t="n">
        <f aca="false">IF(E24&gt;0,1,0)</f>
        <v>0</v>
      </c>
      <c r="F28" s="23" t="n">
        <f aca="false">IF(F24&gt;0,1,0)</f>
        <v>0</v>
      </c>
      <c r="G28" s="23" t="n">
        <f aca="false">IF(G24&gt;0,1,0)</f>
        <v>0</v>
      </c>
      <c r="H28" s="23" t="n">
        <f aca="false">IF(H24&gt;0,1,0)</f>
        <v>0</v>
      </c>
      <c r="I28" s="23" t="n">
        <f aca="false">IF(I24&gt;0,1,0)</f>
        <v>0</v>
      </c>
      <c r="J28" s="23" t="n">
        <f aca="false">IF(J24&gt;0,1,0)</f>
        <v>0</v>
      </c>
      <c r="K28" s="23" t="n">
        <f aca="false">IF(K24&gt;0,1,0)</f>
        <v>0</v>
      </c>
      <c r="L28" s="23" t="n">
        <f aca="false">IF(L24&gt;0,1,0)</f>
        <v>0</v>
      </c>
      <c r="M28" s="23" t="n">
        <f aca="false">IF(M24&gt;0,1,0)</f>
        <v>0</v>
      </c>
      <c r="N28" s="23" t="n">
        <f aca="false">IF(N24&gt;0,1,0)</f>
        <v>0</v>
      </c>
      <c r="O28" s="23" t="n">
        <f aca="false">IF(O24&gt;0,1,0)</f>
        <v>0</v>
      </c>
      <c r="P28" s="23" t="n">
        <f aca="false">IF(P24&gt;0,1,0)</f>
        <v>0</v>
      </c>
      <c r="Q28" s="23" t="n">
        <f aca="false">IF(Q24&gt;0,1,0)</f>
        <v>0</v>
      </c>
      <c r="R28" s="23" t="n">
        <f aca="false">IF(R24&gt;0,1,0)</f>
        <v>0</v>
      </c>
      <c r="S28" s="23" t="n">
        <f aca="false">IF(S24&gt;0,1,0)</f>
        <v>1</v>
      </c>
      <c r="T28" s="23" t="n">
        <f aca="false">IF(T24&gt;0,1,0)</f>
        <v>1</v>
      </c>
      <c r="U28" s="23" t="n">
        <f aca="false">IF(U24&gt;0,1,0)</f>
        <v>1</v>
      </c>
      <c r="V28" s="23" t="n">
        <f aca="false">IF(V24&gt;0,1,0)</f>
        <v>1</v>
      </c>
      <c r="W28" s="23" t="n">
        <f aca="false">IF(W24&gt;0,1,0)</f>
        <v>1</v>
      </c>
      <c r="X28" s="23" t="n">
        <f aca="false">IF(X24&gt;0,1,0)</f>
        <v>1</v>
      </c>
      <c r="Y28" s="23" t="n">
        <f aca="false">IF(Y24&gt;0,1,0)</f>
        <v>1</v>
      </c>
    </row>
    <row r="30" customFormat="false" ht="15" hidden="false" customHeight="true" outlineLevel="0" collapsed="false">
      <c r="A30" s="13" t="s">
        <v>81</v>
      </c>
      <c r="B30" s="28" t="str">
        <f aca="false">IFERROR(INDEX($B$3:$Y$3,MATCH(1,$B$28:$Y$28,0)),"Not reached")</f>
        <v>Dec-27</v>
      </c>
    </row>
    <row r="31" customFormat="false" ht="15" hidden="false" customHeight="true" outlineLevel="0" collapsed="false">
      <c r="A31" s="13" t="s">
        <v>82</v>
      </c>
      <c r="B31" s="29" t="n">
        <f aca="false">IFERROR(INDEX($B$7:$Y$7,MATCH(1,$B$28:$Y$28,0)),"-")</f>
        <v>600</v>
      </c>
    </row>
    <row r="32" customFormat="false" ht="15" hidden="false" customHeight="true" outlineLevel="0" collapsed="false">
      <c r="A32" s="13" t="s">
        <v>83</v>
      </c>
      <c r="B32" s="30" t="n">
        <f aca="false">MIN(B26:Y26)</f>
        <v>4358.0833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52"/>
    <col collapsed="false" customWidth="true" hidden="false" outlineLevel="0" max="4" min="3" style="1" width="13"/>
    <col collapsed="false" customWidth="true" hidden="false" outlineLevel="0" max="5" min="5" style="1" width="16"/>
    <col collapsed="false" customWidth="true" hidden="false" outlineLevel="0" max="6" min="6" style="1" width="24"/>
    <col collapsed="false" customWidth="true" hidden="false" outlineLevel="0" max="7" min="7" style="1" width="34"/>
  </cols>
  <sheetData>
    <row r="1" customFormat="false" ht="17.25" hidden="false" customHeight="true" outlineLevel="0" collapsed="false">
      <c r="A1" s="15" t="s">
        <v>84</v>
      </c>
    </row>
    <row r="2" customFormat="false" ht="15" hidden="false" customHeight="true" outlineLevel="0" collapsed="false">
      <c r="A2" s="3" t="s">
        <v>85</v>
      </c>
    </row>
    <row r="4" customFormat="false" ht="23.25" hidden="false" customHeight="true" outlineLevel="0" collapsed="false">
      <c r="A4" s="31" t="s">
        <v>86</v>
      </c>
      <c r="B4" s="31" t="s">
        <v>87</v>
      </c>
      <c r="C4" s="31" t="s">
        <v>88</v>
      </c>
      <c r="D4" s="31" t="s">
        <v>89</v>
      </c>
      <c r="E4" s="31" t="s">
        <v>90</v>
      </c>
      <c r="F4" s="31" t="s">
        <v>91</v>
      </c>
      <c r="G4" s="31" t="s">
        <v>92</v>
      </c>
    </row>
    <row r="5" customFormat="false" ht="15" hidden="false" customHeight="true" outlineLevel="0" collapsed="false">
      <c r="A5" s="32" t="s">
        <v>93</v>
      </c>
      <c r="B5" s="33" t="s">
        <v>94</v>
      </c>
      <c r="C5" s="22" t="n">
        <v>100</v>
      </c>
      <c r="D5" s="22" t="n">
        <v>40</v>
      </c>
      <c r="E5" s="25" t="n">
        <f aca="false">D5*Assumptions!$B$11</f>
        <v>12000</v>
      </c>
      <c r="F5" s="34" t="s">
        <v>95</v>
      </c>
      <c r="G5" s="35" t="s">
        <v>96</v>
      </c>
    </row>
    <row r="6" customFormat="false" ht="23.25" hidden="false" customHeight="true" outlineLevel="0" collapsed="false">
      <c r="A6" s="32" t="s">
        <v>97</v>
      </c>
      <c r="B6" s="33" t="s">
        <v>98</v>
      </c>
      <c r="C6" s="22" t="n">
        <v>600</v>
      </c>
      <c r="D6" s="22" t="n">
        <v>300</v>
      </c>
      <c r="E6" s="25" t="n">
        <f aca="false">D6*Assumptions!$B$11</f>
        <v>90000</v>
      </c>
      <c r="F6" s="34" t="s">
        <v>99</v>
      </c>
      <c r="G6" s="35" t="s">
        <v>100</v>
      </c>
    </row>
    <row r="7" customFormat="false" ht="15" hidden="false" customHeight="true" outlineLevel="0" collapsed="false">
      <c r="A7" s="32" t="s">
        <v>101</v>
      </c>
      <c r="B7" s="33" t="s">
        <v>102</v>
      </c>
      <c r="C7" s="22" t="n">
        <v>2500</v>
      </c>
      <c r="D7" s="22" t="n">
        <v>1500</v>
      </c>
      <c r="E7" s="25" t="n">
        <f aca="false">D7*Assumptions!$B$11</f>
        <v>450000</v>
      </c>
      <c r="F7" s="34" t="s">
        <v>103</v>
      </c>
      <c r="G7" s="35" t="s">
        <v>104</v>
      </c>
    </row>
    <row r="8" customFormat="false" ht="15" hidden="false" customHeight="true" outlineLevel="0" collapsed="false">
      <c r="A8" s="32" t="s">
        <v>105</v>
      </c>
      <c r="B8" s="33" t="s">
        <v>106</v>
      </c>
      <c r="C8" s="22" t="n">
        <v>7000</v>
      </c>
      <c r="D8" s="22" t="n">
        <v>4500</v>
      </c>
      <c r="E8" s="25" t="n">
        <f aca="false">D8*Assumptions!$B$11</f>
        <v>1350000</v>
      </c>
      <c r="F8" s="34" t="s">
        <v>107</v>
      </c>
      <c r="G8" s="35" t="s">
        <v>108</v>
      </c>
    </row>
    <row r="9" customFormat="false" ht="15" hidden="false" customHeight="true" outlineLevel="0" collapsed="false">
      <c r="A9" s="32" t="s">
        <v>109</v>
      </c>
      <c r="B9" s="33" t="s">
        <v>110</v>
      </c>
      <c r="C9" s="22" t="n">
        <v>15000</v>
      </c>
      <c r="D9" s="22" t="n">
        <v>10500</v>
      </c>
      <c r="E9" s="25" t="n">
        <f aca="false">D9*Assumptions!$B$11</f>
        <v>3150000</v>
      </c>
      <c r="F9" s="34" t="s">
        <v>111</v>
      </c>
      <c r="G9" s="35" t="s">
        <v>111</v>
      </c>
    </row>
    <row r="10" customFormat="false" ht="15" hidden="false" customHeight="true" outlineLevel="0" collapsed="false">
      <c r="A10" s="32" t="s">
        <v>112</v>
      </c>
      <c r="B10" s="33" t="s">
        <v>113</v>
      </c>
      <c r="C10" s="22" t="n">
        <v>29000</v>
      </c>
      <c r="D10" s="22" t="n">
        <v>21500</v>
      </c>
      <c r="E10" s="25" t="n">
        <f aca="false">D10*Assumptions!$B$11</f>
        <v>6450000</v>
      </c>
      <c r="F10" s="34" t="s">
        <v>111</v>
      </c>
      <c r="G10" s="35" t="s">
        <v>114</v>
      </c>
    </row>
    <row r="12" customFormat="false" ht="15" hidden="false" customHeight="true" outlineLevel="0" collapsed="false">
      <c r="A12" s="9" t="s">
        <v>115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38"/>
    <col collapsed="false" customWidth="true" hidden="false" outlineLevel="0" max="2" min="2" style="1" width="18"/>
    <col collapsed="false" customWidth="true" hidden="false" outlineLevel="0" max="3" min="3" style="1" width="12"/>
  </cols>
  <sheetData>
    <row r="1" customFormat="false" ht="19.5" hidden="false" customHeight="true" outlineLevel="0" collapsed="false">
      <c r="A1" s="2" t="s">
        <v>116</v>
      </c>
    </row>
    <row r="3" customFormat="false" ht="15" hidden="false" customHeight="true" outlineLevel="0" collapsed="false">
      <c r="A3" s="1" t="s">
        <v>117</v>
      </c>
      <c r="B3" s="36" t="n">
        <f aca="false">Assumptions!B11</f>
        <v>300</v>
      </c>
    </row>
    <row r="4" customFormat="false" ht="15" hidden="false" customHeight="true" outlineLevel="0" collapsed="false">
      <c r="A4" s="1" t="s">
        <v>118</v>
      </c>
      <c r="B4" s="37" t="str">
        <f aca="false">'Monthly Model'!B30</f>
        <v>Dec-27</v>
      </c>
    </row>
    <row r="5" customFormat="false" ht="15" hidden="false" customHeight="true" outlineLevel="0" collapsed="false">
      <c r="A5" s="1" t="s">
        <v>119</v>
      </c>
      <c r="B5" s="38" t="n">
        <f aca="false">'Monthly Model'!B31</f>
        <v>600</v>
      </c>
    </row>
    <row r="6" customFormat="false" ht="15" hidden="false" customHeight="true" outlineLevel="0" collapsed="false">
      <c r="A6" s="1" t="s">
        <v>120</v>
      </c>
      <c r="B6" s="36" t="n">
        <f aca="false">'Monthly Model'!S15</f>
        <v>15000</v>
      </c>
    </row>
    <row r="7" customFormat="false" ht="15" hidden="false" customHeight="true" outlineLevel="0" collapsed="false">
      <c r="A7" s="1" t="s">
        <v>121</v>
      </c>
      <c r="B7" s="36" t="n">
        <f aca="false">'Monthly Model'!S24</f>
        <v>108.0833</v>
      </c>
    </row>
    <row r="8" customFormat="false" ht="15" hidden="false" customHeight="true" outlineLevel="0" collapsed="false">
      <c r="A8" s="1" t="s">
        <v>122</v>
      </c>
      <c r="B8" s="36" t="n">
        <f aca="false">'Monthly Model'!B32</f>
        <v>4358.0833</v>
      </c>
    </row>
    <row r="9" customFormat="false" ht="15" hidden="false" customHeight="true" outlineLevel="0" collapsed="false">
      <c r="A9" s="1" t="s">
        <v>123</v>
      </c>
      <c r="B9" s="36" t="n">
        <f aca="false">'Monthly Model'!Y26</f>
        <v>47037.9992</v>
      </c>
    </row>
    <row r="10" customFormat="false" ht="15" hidden="false" customHeight="true" outlineLevel="0" collapsed="false">
      <c r="A10" s="1" t="s">
        <v>124</v>
      </c>
      <c r="B10" s="36" t="n">
        <f aca="false">Assumptions!B28</f>
        <v>162000</v>
      </c>
    </row>
    <row r="11" customFormat="false" ht="15" hidden="false" customHeight="true" outlineLevel="0" collapsed="false">
      <c r="A11" s="1" t="s">
        <v>125</v>
      </c>
      <c r="B11" s="36" t="n">
        <f aca="false">'Roadmap 2026-2031'!E10</f>
        <v>6450000</v>
      </c>
    </row>
    <row r="12" customFormat="false" ht="15" hidden="false" customHeight="true" outlineLevel="0" collapsed="false">
      <c r="A12" s="1" t="s">
        <v>126</v>
      </c>
      <c r="B12" s="36" t="n">
        <f aca="false">'Roadmap 2026-2031'!C10*Assumptions!B11</f>
        <v>8700000</v>
      </c>
    </row>
    <row r="13" customFormat="false" ht="15" hidden="false" customHeight="true" outlineLevel="0" collapsed="false">
      <c r="A13" s="3" t="s">
        <v>127</v>
      </c>
    </row>
    <row r="15" customFormat="false" ht="15" hidden="false" customHeight="true" outlineLevel="0" collapsed="false">
      <c r="A15" s="4" t="s">
        <v>128</v>
      </c>
      <c r="B15" s="5"/>
    </row>
    <row r="16" customFormat="false" ht="15" hidden="false" customHeight="true" outlineLevel="0" collapsed="false">
      <c r="A16" s="13" t="s">
        <v>129</v>
      </c>
      <c r="B16" s="13" t="s">
        <v>130</v>
      </c>
    </row>
    <row r="17" customFormat="false" ht="15" hidden="false" customHeight="true" outlineLevel="0" collapsed="false">
      <c r="A17" s="1" t="s">
        <v>131</v>
      </c>
      <c r="B17" s="39" t="n">
        <f aca="false">ROUNDUP((Assumptions!$B$18+C17)/Assumptions!$B$10,0)</f>
        <v>316</v>
      </c>
      <c r="C17" s="40" t="n">
        <v>0</v>
      </c>
    </row>
    <row r="18" customFormat="false" ht="15" hidden="false" customHeight="true" outlineLevel="0" collapsed="false">
      <c r="A18" s="1" t="s">
        <v>132</v>
      </c>
      <c r="B18" s="39" t="n">
        <f aca="false">ROUNDUP((Assumptions!$B$18+C18)/Assumptions!$B$10,0)</f>
        <v>436</v>
      </c>
      <c r="C18" s="40" t="n">
        <v>3000</v>
      </c>
    </row>
    <row r="19" customFormat="false" ht="15" hidden="false" customHeight="true" outlineLevel="0" collapsed="false">
      <c r="A19" s="1" t="s">
        <v>133</v>
      </c>
      <c r="B19" s="39" t="n">
        <f aca="false">ROUNDUP((Assumptions!$B$18+C19)/Assumptions!$B$10,0)</f>
        <v>516</v>
      </c>
      <c r="C19" s="40" t="n">
        <v>5000</v>
      </c>
    </row>
    <row r="20" customFormat="false" ht="15" hidden="false" customHeight="true" outlineLevel="0" collapsed="false">
      <c r="A20" s="1" t="s">
        <v>134</v>
      </c>
      <c r="B20" s="39" t="n">
        <f aca="false">ROUNDUP((Assumptions!$B$18+C20)/Assumptions!$B$10,0)</f>
        <v>596</v>
      </c>
      <c r="C20" s="41" t="n">
        <f aca="false">Assumptions!B23</f>
        <v>7000</v>
      </c>
    </row>
    <row r="21" customFormat="false" ht="15" hidden="false" customHeight="true" outlineLevel="0" collapsed="false">
      <c r="A21" s="1" t="s">
        <v>135</v>
      </c>
      <c r="B21" s="39" t="n">
        <f aca="false">ROUNDUP((Assumptions!$B$18+C21)/Assumptions!$B$10,0)</f>
        <v>613</v>
      </c>
      <c r="C21" s="40" t="n">
        <v>7428.57142857143</v>
      </c>
    </row>
    <row r="23" customFormat="false" ht="15" hidden="false" customHeight="true" outlineLevel="0" collapsed="false">
      <c r="A23" s="9" t="s">
        <v>136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2026-07-11T09:28:55Z</dcterms:created>
  <dc:creator>openpyxl</dc:creator>
  <dc:description/>
  <dc:language>en-US</dc:language>
  <cp:lastModifiedBy/>
  <dcterms:modified xsi:type="dcterms:W3CDTF">2026-07-11T16:31:11Z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