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puestos" sheetId="1" state="visible" r:id="rId3"/>
    <sheet name="Modelo mensual" sheetId="2" state="visible" r:id="rId4"/>
    <sheet name="Roadmap 2026-2031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<sst xmlns="http://schemas.openxmlformats.org/spreadsheetml/2006/main" count="159" uniqueCount="137">
  <si>
    <t xml:space="preserve">MOPICLEAN — Modelo financiero</t>
  </si>
  <si>
    <t xml:space="preserve">Unidad económica: la limpiadora activa. Celdas azules = editables. jul-2026 → jun-2028 mensual + roadmap anual 2026-2031.</t>
  </si>
  <si>
    <t xml:space="preserve">INGRESO POR LIMPIADORA ACTIVA</t>
  </si>
  <si>
    <t xml:space="preserve">Reservas por limpiadora activa / mes</t>
  </si>
  <si>
    <t xml:space="preserve">Comisión media por reserva (€)</t>
  </si>
  <si>
    <t xml:space="preserve">Comisión marketplace / limpiadora / mes (€)</t>
  </si>
  <si>
    <t xml:space="preserve">Afiliado gestoría Satya (€/mes)</t>
  </si>
  <si>
    <t xml:space="preserve">Otros afiliados: seguro RC, uniformes, productos (€/mes)</t>
  </si>
  <si>
    <t xml:space="preserve">Uniformes Imperio, Desimper, Viveco, Amazon, AeroClean</t>
  </si>
  <si>
    <t xml:space="preserve">Ingreso total / limpiadora activa / mes (€)</t>
  </si>
  <si>
    <t xml:space="preserve">Ingreso anual por limpiadora activa (€)</t>
  </si>
  <si>
    <t xml:space="preserve">Objetivo: 300 €/año</t>
  </si>
  <si>
    <t xml:space="preserve">COSTES FIJOS MENSUALES (Plan inversión 162k)</t>
  </si>
  <si>
    <t xml:space="preserve">Sueldo CEO — Magdalena Sastre</t>
  </si>
  <si>
    <t xml:space="preserve">Sueldo developer — Ángel Morcillo</t>
  </si>
  <si>
    <t xml:space="preserve">Tecnología (GHL, WhatsApp, Twilio, servidores, Apple, dominios)</t>
  </si>
  <si>
    <t xml:space="preserve">Hiscox (403 €/año) como pago anual cada febrero en Modelo mensual</t>
  </si>
  <si>
    <t xml:space="preserve">Operaciones (legal y gestoría)</t>
  </si>
  <si>
    <t xml:space="preserve">Total costes fijos</t>
  </si>
  <si>
    <t xml:space="preserve">MARKETING POR FASE (gasto de inversión)</t>
  </si>
  <si>
    <t xml:space="preserve">Fase 0 — Pre-lanzamiento (jul-26)</t>
  </si>
  <si>
    <t xml:space="preserve">fondos propios</t>
  </si>
  <si>
    <t xml:space="preserve">Fase 1 — Conquista Baleares, ago-26 → feb-27 (€/mes)</t>
  </si>
  <si>
    <t xml:space="preserve">52.000 € del seed</t>
  </si>
  <si>
    <t xml:space="preserve">Fase 2 — Conquista España, mar-27 → ene-28 (€/mes)</t>
  </si>
  <si>
    <t xml:space="preserve">financiado con seed + primeros ingresos</t>
  </si>
  <si>
    <t xml:space="preserve">Fase 3 — Consolidación, feb-28 → jun-28 (€/mes)</t>
  </si>
  <si>
    <t xml:space="preserve">autofinanciado post-breakeven</t>
  </si>
  <si>
    <t xml:space="preserve">FINANCIACIÓN</t>
  </si>
  <si>
    <t xml:space="preserve">Caja inicial (jul-26)</t>
  </si>
  <si>
    <t xml:space="preserve">Ronda seed (ago-26)</t>
  </si>
  <si>
    <t xml:space="preserve">MODELO MENSUAL — jul-2026 → jun-2028</t>
  </si>
  <si>
    <t xml:space="preserve">Mes</t>
  </si>
  <si>
    <t xml:space="preserve">jul-26</t>
  </si>
  <si>
    <t xml:space="preserve">ago-26</t>
  </si>
  <si>
    <t xml:space="preserve">sep-26</t>
  </si>
  <si>
    <t xml:space="preserve">oct-26</t>
  </si>
  <si>
    <t xml:space="preserve">nov-26</t>
  </si>
  <si>
    <t xml:space="preserve">dic-26</t>
  </si>
  <si>
    <t xml:space="preserve">ene-27</t>
  </si>
  <si>
    <t xml:space="preserve">feb-27</t>
  </si>
  <si>
    <t xml:space="preserve">mar-27</t>
  </si>
  <si>
    <t xml:space="preserve">abr-27</t>
  </si>
  <si>
    <t xml:space="preserve">may-27</t>
  </si>
  <si>
    <t xml:space="preserve">jun-27</t>
  </si>
  <si>
    <t xml:space="preserve">jul-27</t>
  </si>
  <si>
    <t xml:space="preserve">ago-27</t>
  </si>
  <si>
    <t xml:space="preserve">sep-27</t>
  </si>
  <si>
    <t xml:space="preserve">oct-27</t>
  </si>
  <si>
    <t xml:space="preserve">nov-27</t>
  </si>
  <si>
    <t xml:space="preserve">dic-27</t>
  </si>
  <si>
    <t xml:space="preserve">ene-28</t>
  </si>
  <si>
    <t xml:space="preserve">feb-28</t>
  </si>
  <si>
    <t xml:space="preserve">mar-28</t>
  </si>
  <si>
    <t xml:space="preserve">abr-28</t>
  </si>
  <si>
    <t xml:space="preserve">may-28</t>
  </si>
  <si>
    <t xml:space="preserve">jun-28</t>
  </si>
  <si>
    <t xml:space="preserve">Fase del roadmap</t>
  </si>
  <si>
    <t xml:space="preserve">Pre</t>
  </si>
  <si>
    <t xml:space="preserve">Baleares</t>
  </si>
  <si>
    <t xml:space="preserve">España</t>
  </si>
  <si>
    <t xml:space="preserve">Consolid.</t>
  </si>
  <si>
    <t xml:space="preserve">LIMPIADORAS</t>
  </si>
  <si>
    <t xml:space="preserve">Limpiadoras activas — plan (¡edítame!)</t>
  </si>
  <si>
    <t xml:space="preserve">Nuevas activas en el mes</t>
  </si>
  <si>
    <t xml:space="preserve">Reservas totales / mes</t>
  </si>
  <si>
    <t xml:space="preserve">INGRESOS</t>
  </si>
  <si>
    <t xml:space="preserve">Comisión marketplace</t>
  </si>
  <si>
    <t xml:space="preserve">Afiliado gestoría (Satya)</t>
  </si>
  <si>
    <t xml:space="preserve">Otros afiliados (seguro, uniformes, productos)</t>
  </si>
  <si>
    <t xml:space="preserve">Ingresos totales</t>
  </si>
  <si>
    <t xml:space="preserve">COSTES</t>
  </si>
  <si>
    <t xml:space="preserve">Costes fijos (Plan 162k)</t>
  </si>
  <si>
    <t xml:space="preserve">Seguro RC Hiscox (pago anual)</t>
  </si>
  <si>
    <t xml:space="preserve">Marketing (gasto de inversión por fase)</t>
  </si>
  <si>
    <t xml:space="preserve">Costes totales</t>
  </si>
  <si>
    <t xml:space="preserve">RESULTADO Y CAJA</t>
  </si>
  <si>
    <t xml:space="preserve">EBITDA</t>
  </si>
  <si>
    <t xml:space="preserve">Entradas de capital</t>
  </si>
  <si>
    <t xml:space="preserve">Caja fin de mes</t>
  </si>
  <si>
    <t xml:space="preserve">EBITDA positivo (1=sí)</t>
  </si>
  <si>
    <t xml:space="preserve">Mes de breakeven:</t>
  </si>
  <si>
    <t xml:space="preserve">Limpiadoras activas en breakeven:</t>
  </si>
  <si>
    <t xml:space="preserve">Caja mínima del periodo:</t>
  </si>
  <si>
    <t xml:space="preserve">ROADMAP ESCALADO 2026 → 2031</t>
  </si>
  <si>
    <t xml:space="preserve">Las rondas son consecuencia de hitos alcanzados. Ingresos = limpiadoras activas medias × ingreso anual (Supuestos!B11).</t>
  </si>
  <si>
    <t xml:space="preserve">Año</t>
  </si>
  <si>
    <t xml:space="preserve">Fase / hito del roadmap</t>
  </si>
  <si>
    <t xml:space="preserve">Activas fin de año</t>
  </si>
  <si>
    <t xml:space="preserve">Activas medias</t>
  </si>
  <si>
    <t xml:space="preserve">Ingresos anuales (€)</t>
  </si>
  <si>
    <t xml:space="preserve">Inversión / financiación</t>
  </si>
  <si>
    <t xml:space="preserve">Nota</t>
  </si>
  <si>
    <t xml:space="preserve">2026</t>
  </si>
  <si>
    <t xml:space="preserve">Lanzamiento Baleares (jul-26)</t>
  </si>
  <si>
    <t xml:space="preserve">Seed 162.000 € (ago-26) — única ronda</t>
  </si>
  <si>
    <t xml:space="preserve">El seed y su reserva cubren hasta el breakeven</t>
  </si>
  <si>
    <t xml:space="preserve">2027</t>
  </si>
  <si>
    <t xml:space="preserve">Baleares conquistada (feb-27) · España en marcha · breakeven dic-27 con 600 activas</t>
  </si>
  <si>
    <t xml:space="preserve">Sin ronda adicional</t>
  </si>
  <si>
    <t xml:space="preserve">Año de inversión: EBITDA negativo hasta dic; caja mínima nov-27</t>
  </si>
  <si>
    <t xml:space="preserve">2028</t>
  </si>
  <si>
    <t xml:space="preserve">España completa (ene-28) · consolidación nacional</t>
  </si>
  <si>
    <t xml:space="preserve">Autofinanciado</t>
  </si>
  <si>
    <t xml:space="preserve">EBITDA positivo desde ene-28</t>
  </si>
  <si>
    <t xml:space="preserve">2029</t>
  </si>
  <si>
    <t xml:space="preserve">Expansión internacional — primeros mercados</t>
  </si>
  <si>
    <t xml:space="preserve">Serie A (si acelera)</t>
  </si>
  <si>
    <t xml:space="preserve">Escala con margen creciente</t>
  </si>
  <si>
    <t xml:space="preserve">2030</t>
  </si>
  <si>
    <t xml:space="preserve">Europa, UK y Suiza</t>
  </si>
  <si>
    <t xml:space="preserve">—</t>
  </si>
  <si>
    <t xml:space="preserve">2031</t>
  </si>
  <si>
    <t xml:space="preserve">China · SOM a 5 años conseguido: 8,7 M€/año</t>
  </si>
  <si>
    <t xml:space="preserve">29.000 activas × 300 € = 8,7 M€ de run-rate</t>
  </si>
  <si>
    <t xml:space="preserve">2026-2027 en detalle mensual en la hoja "Modelo mensual". 2028-2031: estimación escalada según el roadmap; objetivo 2031 = SOM a 5 años (8,7 M€/año).</t>
  </si>
  <si>
    <t xml:space="preserve">RESUMEN</t>
  </si>
  <si>
    <t xml:space="preserve">Ingreso por limpiadora activa (€/año)</t>
  </si>
  <si>
    <t xml:space="preserve">Mes de breakeven</t>
  </si>
  <si>
    <t xml:space="preserve">Limpiadoras activas en breakeven</t>
  </si>
  <si>
    <t xml:space="preserve">Ingresos dic-27</t>
  </si>
  <si>
    <t xml:space="preserve">EBITDA dic-27</t>
  </si>
  <si>
    <t xml:space="preserve">Caja mínima jul-26 → jun-28</t>
  </si>
  <si>
    <t xml:space="preserve">Caja fin jun-28</t>
  </si>
  <si>
    <t xml:space="preserve">Capital total (solo seed)</t>
  </si>
  <si>
    <t xml:space="preserve">Ingresos año 2031 (activas medias)</t>
  </si>
  <si>
    <t xml:space="preserve">Run-rate fin 2031 (SOM 5 años conseguido)</t>
  </si>
  <si>
    <t xml:space="preserve">Modelo de negocio: comisión por reserva (15 reservas/mes × 1 €) + marketing de afiliados (gestoría 5 € + otros 5 €) = 25 €/mes por limpiadora activa.</t>
  </si>
  <si>
    <t xml:space="preserve">SENSIBILIDAD: ¿CUÁNTAS ACTIVAS PARA EL BREAKEVEN?</t>
  </si>
  <si>
    <t xml:space="preserve">Marketing en el mes de breakeven</t>
  </si>
  <si>
    <t xml:space="preserve">Activas necesarias</t>
  </si>
  <si>
    <t xml:space="preserve">Sin marketing de pago (solo orgánico/SEO)</t>
  </si>
  <si>
    <t xml:space="preserve">Marketing reducido</t>
  </si>
  <si>
    <t xml:space="preserve">Marketing medio</t>
  </si>
  <si>
    <t xml:space="preserve">Fase España actual (Supuestos!B23)</t>
  </si>
  <si>
    <t xml:space="preserve">Ritmo Baleares (52k/7)</t>
  </si>
  <si>
    <t xml:space="preserve">Fórmula: activas = (costes fijos + marketing) ÷ 25 €/mes por activa. El plan actual (600) está calibrado con 7.000 € de marketing.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</si>
</sst>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#,##0.00&quot; €&quot;"/>
    <numFmt numFmtId="167" formatCode="#,##0&quot; €&quot;;\(#,##0&quot; €)&quot;;\-"/>
    <numFmt numFmtId="168" formatCode="@"/>
    <numFmt numFmtId="169" formatCode="#,##0&quot; €&quot;;\(#,##0&quot; €)&quot;;\-"/>
    <numFmt numFmtId="170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4FB1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4"/>
      <color rgb="FF1C4FB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1C4FB1"/>
      <name val="Arial"/>
      <family val="0"/>
      <charset val="1"/>
    </font>
    <font>
      <b val="true"/>
      <sz val="10"/>
      <color rgb="FF1C4FB1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C4FB1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4FB1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D9E6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9E6F7"/>
      <rgbColor rgb="FF660066"/>
      <rgbColor rgb="FFFF8080"/>
      <rgbColor rgb="FF1C4FB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4"/>
    <col collapsed="false" customWidth="true" hidden="false" outlineLevel="0" max="2" min="2" style="1" width="14"/>
    <col collapsed="false" customWidth="true" hidden="false" outlineLevel="0" max="3" min="3" style="1" width="46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5"/>
      <c r="C4" s="5"/>
    </row>
    <row r="5" customFormat="false" ht="15" hidden="false" customHeight="true" outlineLevel="0" collapsed="false">
      <c r="A5" s="1" t="s">
        <v>3</v>
      </c>
      <c r="B5" s="6" t="n">
        <v>15</v>
      </c>
    </row>
    <row r="6" customFormat="false" ht="15" hidden="false" customHeight="true" outlineLevel="0" collapsed="false">
      <c r="A6" s="1" t="s">
        <v>4</v>
      </c>
      <c r="B6" s="7" t="n">
        <v>1</v>
      </c>
    </row>
    <row r="7" customFormat="false" ht="15" hidden="false" customHeight="true" outlineLevel="0" collapsed="false">
      <c r="A7" s="1" t="s">
        <v>5</v>
      </c>
      <c r="B7" s="8" t="n">
        <f aca="false">B5*B6</f>
        <v>15</v>
      </c>
    </row>
    <row r="8" customFormat="false" ht="15" hidden="false" customHeight="true" outlineLevel="0" collapsed="false">
      <c r="A8" s="1" t="s">
        <v>6</v>
      </c>
      <c r="B8" s="7" t="n">
        <v>5</v>
      </c>
    </row>
    <row r="9" customFormat="false" ht="15" hidden="false" customHeight="true" outlineLevel="0" collapsed="false">
      <c r="A9" s="1" t="s">
        <v>7</v>
      </c>
      <c r="B9" s="7" t="n">
        <v>5</v>
      </c>
      <c r="C9" s="9" t="s">
        <v>8</v>
      </c>
    </row>
    <row r="10" customFormat="false" ht="15" hidden="false" customHeight="true" outlineLevel="0" collapsed="false">
      <c r="A10" s="1" t="s">
        <v>9</v>
      </c>
      <c r="B10" s="10" t="n">
        <f aca="false">B7+B8+B9</f>
        <v>25</v>
      </c>
    </row>
    <row r="11" customFormat="false" ht="15" hidden="false" customHeight="true" outlineLevel="0" collapsed="false">
      <c r="A11" s="1" t="s">
        <v>10</v>
      </c>
      <c r="B11" s="11" t="n">
        <f aca="false">B10*12</f>
        <v>300</v>
      </c>
      <c r="C11" s="9" t="s">
        <v>11</v>
      </c>
    </row>
    <row r="13" customFormat="false" ht="15" hidden="false" customHeight="true" outlineLevel="0" collapsed="false">
      <c r="A13" s="4" t="s">
        <v>12</v>
      </c>
      <c r="B13" s="5"/>
      <c r="C13" s="5"/>
    </row>
    <row r="14" customFormat="false" ht="15" hidden="false" customHeight="true" outlineLevel="0" collapsed="false">
      <c r="A14" s="1" t="s">
        <v>13</v>
      </c>
      <c r="B14" s="12" t="n">
        <v>2500</v>
      </c>
    </row>
    <row r="15" customFormat="false" ht="15" hidden="false" customHeight="true" outlineLevel="0" collapsed="false">
      <c r="A15" s="1" t="s">
        <v>14</v>
      </c>
      <c r="B15" s="12" t="n">
        <v>4300</v>
      </c>
    </row>
    <row r="16" customFormat="false" ht="15" hidden="false" customHeight="true" outlineLevel="0" collapsed="false">
      <c r="A16" s="1" t="s">
        <v>15</v>
      </c>
      <c r="B16" s="12" t="n">
        <v>591.9167</v>
      </c>
      <c r="C16" s="9" t="s">
        <v>16</v>
      </c>
    </row>
    <row r="17" customFormat="false" ht="15" hidden="false" customHeight="true" outlineLevel="0" collapsed="false">
      <c r="A17" s="1" t="s">
        <v>17</v>
      </c>
      <c r="B17" s="12" t="n">
        <v>500</v>
      </c>
    </row>
    <row r="18" customFormat="false" ht="15" hidden="false" customHeight="true" outlineLevel="0" collapsed="false">
      <c r="A18" s="13" t="s">
        <v>18</v>
      </c>
      <c r="B18" s="14" t="n">
        <f aca="false">SUM(B14:B17)</f>
        <v>7891.9167</v>
      </c>
    </row>
    <row r="20" customFormat="false" ht="15" hidden="false" customHeight="true" outlineLevel="0" collapsed="false">
      <c r="A20" s="4" t="s">
        <v>19</v>
      </c>
      <c r="B20" s="5"/>
      <c r="C20" s="5"/>
    </row>
    <row r="21" customFormat="false" ht="15" hidden="false" customHeight="true" outlineLevel="0" collapsed="false">
      <c r="A21" s="1" t="s">
        <v>20</v>
      </c>
      <c r="B21" s="12" t="n">
        <v>3000</v>
      </c>
      <c r="C21" s="9" t="s">
        <v>21</v>
      </c>
    </row>
    <row r="22" customFormat="false" ht="15" hidden="false" customHeight="true" outlineLevel="0" collapsed="false">
      <c r="A22" s="1" t="s">
        <v>22</v>
      </c>
      <c r="B22" s="12" t="n">
        <v>7428.57142857143</v>
      </c>
      <c r="C22" s="9" t="s">
        <v>23</v>
      </c>
    </row>
    <row r="23" customFormat="false" ht="15" hidden="false" customHeight="true" outlineLevel="0" collapsed="false">
      <c r="A23" s="1" t="s">
        <v>24</v>
      </c>
      <c r="B23" s="12" t="n">
        <v>7000</v>
      </c>
      <c r="C23" s="9" t="s">
        <v>25</v>
      </c>
    </row>
    <row r="24" customFormat="false" ht="15" hidden="false" customHeight="true" outlineLevel="0" collapsed="false">
      <c r="A24" s="1" t="s">
        <v>26</v>
      </c>
      <c r="B24" s="12" t="n">
        <v>7000</v>
      </c>
      <c r="C24" s="9" t="s">
        <v>27</v>
      </c>
    </row>
    <row r="26" customFormat="false" ht="15" hidden="false" customHeight="true" outlineLevel="0" collapsed="false">
      <c r="A26" s="4" t="s">
        <v>28</v>
      </c>
      <c r="B26" s="5"/>
      <c r="C26" s="5"/>
    </row>
    <row r="27" customFormat="false" ht="15" hidden="false" customHeight="true" outlineLevel="0" collapsed="false">
      <c r="A27" s="1" t="s">
        <v>29</v>
      </c>
      <c r="B27" s="12" t="n">
        <v>15000</v>
      </c>
    </row>
    <row r="28" customFormat="false" ht="15" hidden="false" customHeight="true" outlineLevel="0" collapsed="false">
      <c r="A28" s="1" t="s">
        <v>30</v>
      </c>
      <c r="B28" s="12" t="n">
        <v>162000</v>
      </c>
    </row>
    <row r="29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0"/>
    <col collapsed="false" customWidth="true" hidden="false" outlineLevel="0" max="25" min="2" style="1" width="10"/>
  </cols>
  <sheetData>
    <row r="1" customFormat="false" ht="17.25" hidden="false" customHeight="true" outlineLevel="0" collapsed="false">
      <c r="A1" s="15" t="s">
        <v>31</v>
      </c>
    </row>
    <row r="3" customFormat="false" ht="15" hidden="false" customHeight="true" outlineLevel="0" collapsed="false">
      <c r="A3" s="16" t="s">
        <v>32</v>
      </c>
      <c r="B3" s="17" t="s">
        <v>33</v>
      </c>
      <c r="C3" s="17" t="s">
        <v>34</v>
      </c>
      <c r="D3" s="17" t="s">
        <v>35</v>
      </c>
      <c r="E3" s="17" t="s">
        <v>36</v>
      </c>
      <c r="F3" s="17" t="s">
        <v>37</v>
      </c>
      <c r="G3" s="17" t="s">
        <v>38</v>
      </c>
      <c r="H3" s="17" t="s">
        <v>39</v>
      </c>
      <c r="I3" s="17" t="s">
        <v>40</v>
      </c>
      <c r="J3" s="17" t="s">
        <v>41</v>
      </c>
      <c r="K3" s="17" t="s">
        <v>42</v>
      </c>
      <c r="L3" s="17" t="s">
        <v>43</v>
      </c>
      <c r="M3" s="17" t="s">
        <v>44</v>
      </c>
      <c r="N3" s="17" t="s">
        <v>45</v>
      </c>
      <c r="O3" s="17" t="s">
        <v>46</v>
      </c>
      <c r="P3" s="17" t="s">
        <v>47</v>
      </c>
      <c r="Q3" s="17" t="s">
        <v>48</v>
      </c>
      <c r="R3" s="17" t="s">
        <v>49</v>
      </c>
      <c r="S3" s="17" t="s">
        <v>50</v>
      </c>
      <c r="T3" s="17" t="s">
        <v>51</v>
      </c>
      <c r="U3" s="17" t="s">
        <v>52</v>
      </c>
      <c r="V3" s="17" t="s">
        <v>53</v>
      </c>
      <c r="W3" s="17" t="s">
        <v>54</v>
      </c>
      <c r="X3" s="17" t="s">
        <v>55</v>
      </c>
      <c r="Y3" s="17" t="s">
        <v>56</v>
      </c>
    </row>
    <row r="4" customFormat="false" ht="15" hidden="false" customHeight="true" outlineLevel="0" collapsed="false">
      <c r="A4" s="1" t="s">
        <v>57</v>
      </c>
      <c r="B4" s="18" t="s">
        <v>58</v>
      </c>
      <c r="C4" s="18" t="s">
        <v>59</v>
      </c>
      <c r="D4" s="18" t="s">
        <v>59</v>
      </c>
      <c r="E4" s="18" t="s">
        <v>59</v>
      </c>
      <c r="F4" s="18" t="s">
        <v>59</v>
      </c>
      <c r="G4" s="18" t="s">
        <v>59</v>
      </c>
      <c r="H4" s="18" t="s">
        <v>59</v>
      </c>
      <c r="I4" s="18" t="s">
        <v>59</v>
      </c>
      <c r="J4" s="18" t="s">
        <v>60</v>
      </c>
      <c r="K4" s="18" t="s">
        <v>60</v>
      </c>
      <c r="L4" s="18" t="s">
        <v>60</v>
      </c>
      <c r="M4" s="18" t="s">
        <v>60</v>
      </c>
      <c r="N4" s="18" t="s">
        <v>60</v>
      </c>
      <c r="O4" s="18" t="s">
        <v>60</v>
      </c>
      <c r="P4" s="18" t="s">
        <v>60</v>
      </c>
      <c r="Q4" s="18" t="s">
        <v>60</v>
      </c>
      <c r="R4" s="18" t="s">
        <v>60</v>
      </c>
      <c r="S4" s="18" t="s">
        <v>60</v>
      </c>
      <c r="T4" s="18" t="s">
        <v>60</v>
      </c>
      <c r="U4" s="18" t="s">
        <v>61</v>
      </c>
      <c r="V4" s="18" t="s">
        <v>61</v>
      </c>
      <c r="W4" s="18" t="s">
        <v>61</v>
      </c>
      <c r="X4" s="18" t="s">
        <v>61</v>
      </c>
      <c r="Y4" s="18" t="s">
        <v>61</v>
      </c>
    </row>
    <row r="6" customFormat="false" ht="15" hidden="false" customHeight="true" outlineLevel="0" collapsed="false">
      <c r="A6" s="19" t="s">
        <v>62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customFormat="false" ht="15" hidden="false" customHeight="true" outlineLevel="0" collapsed="false">
      <c r="A7" s="21" t="s">
        <v>63</v>
      </c>
      <c r="B7" s="22" t="n">
        <v>10</v>
      </c>
      <c r="C7" s="22" t="n">
        <v>20</v>
      </c>
      <c r="D7" s="22" t="n">
        <v>35</v>
      </c>
      <c r="E7" s="22" t="n">
        <v>55</v>
      </c>
      <c r="F7" s="22" t="n">
        <v>80</v>
      </c>
      <c r="G7" s="22" t="n">
        <v>100</v>
      </c>
      <c r="H7" s="22" t="n">
        <v>110</v>
      </c>
      <c r="I7" s="22" t="n">
        <v>120</v>
      </c>
      <c r="J7" s="22" t="n">
        <v>155</v>
      </c>
      <c r="K7" s="22" t="n">
        <v>195</v>
      </c>
      <c r="L7" s="22" t="n">
        <v>240</v>
      </c>
      <c r="M7" s="22" t="n">
        <v>290</v>
      </c>
      <c r="N7" s="22" t="n">
        <v>340</v>
      </c>
      <c r="O7" s="22" t="n">
        <v>390</v>
      </c>
      <c r="P7" s="22" t="n">
        <v>445</v>
      </c>
      <c r="Q7" s="22" t="n">
        <v>495</v>
      </c>
      <c r="R7" s="22" t="n">
        <v>550</v>
      </c>
      <c r="S7" s="22" t="n">
        <v>600</v>
      </c>
      <c r="T7" s="22" t="n">
        <v>660</v>
      </c>
      <c r="U7" s="22" t="n">
        <v>720</v>
      </c>
      <c r="V7" s="22" t="n">
        <v>780</v>
      </c>
      <c r="W7" s="22" t="n">
        <v>840</v>
      </c>
      <c r="X7" s="22" t="n">
        <v>900</v>
      </c>
      <c r="Y7" s="22" t="n">
        <v>960</v>
      </c>
    </row>
    <row r="8" customFormat="false" ht="15" hidden="false" customHeight="true" outlineLevel="0" collapsed="false">
      <c r="A8" s="21" t="s">
        <v>64</v>
      </c>
      <c r="B8" s="23" t="n">
        <f aca="false">B7</f>
        <v>10</v>
      </c>
      <c r="C8" s="23" t="n">
        <f aca="false">C7-B7</f>
        <v>10</v>
      </c>
      <c r="D8" s="23" t="n">
        <f aca="false">D7-C7</f>
        <v>15</v>
      </c>
      <c r="E8" s="23" t="n">
        <f aca="false">E7-D7</f>
        <v>20</v>
      </c>
      <c r="F8" s="23" t="n">
        <f aca="false">F7-E7</f>
        <v>25</v>
      </c>
      <c r="G8" s="23" t="n">
        <f aca="false">G7-F7</f>
        <v>20</v>
      </c>
      <c r="H8" s="23" t="n">
        <f aca="false">H7-G7</f>
        <v>10</v>
      </c>
      <c r="I8" s="23" t="n">
        <f aca="false">I7-H7</f>
        <v>10</v>
      </c>
      <c r="J8" s="23" t="n">
        <f aca="false">J7-I7</f>
        <v>35</v>
      </c>
      <c r="K8" s="23" t="n">
        <f aca="false">K7-J7</f>
        <v>40</v>
      </c>
      <c r="L8" s="23" t="n">
        <f aca="false">L7-K7</f>
        <v>45</v>
      </c>
      <c r="M8" s="23" t="n">
        <f aca="false">M7-L7</f>
        <v>50</v>
      </c>
      <c r="N8" s="23" t="n">
        <f aca="false">N7-M7</f>
        <v>50</v>
      </c>
      <c r="O8" s="23" t="n">
        <f aca="false">O7-N7</f>
        <v>50</v>
      </c>
      <c r="P8" s="23" t="n">
        <f aca="false">P7-O7</f>
        <v>55</v>
      </c>
      <c r="Q8" s="23" t="n">
        <f aca="false">Q7-P7</f>
        <v>50</v>
      </c>
      <c r="R8" s="23" t="n">
        <f aca="false">R7-Q7</f>
        <v>55</v>
      </c>
      <c r="S8" s="23" t="n">
        <f aca="false">S7-R7</f>
        <v>50</v>
      </c>
      <c r="T8" s="23" t="n">
        <f aca="false">T7-S7</f>
        <v>60</v>
      </c>
      <c r="U8" s="23" t="n">
        <f aca="false">U7-T7</f>
        <v>60</v>
      </c>
      <c r="V8" s="23" t="n">
        <f aca="false">V7-U7</f>
        <v>60</v>
      </c>
      <c r="W8" s="23" t="n">
        <f aca="false">W7-V7</f>
        <v>60</v>
      </c>
      <c r="X8" s="23" t="n">
        <f aca="false">X7-W7</f>
        <v>60</v>
      </c>
      <c r="Y8" s="23" t="n">
        <f aca="false">Y7-X7</f>
        <v>60</v>
      </c>
    </row>
    <row r="9" customFormat="false" ht="15" hidden="false" customHeight="true" outlineLevel="0" collapsed="false">
      <c r="A9" s="21" t="s">
        <v>65</v>
      </c>
      <c r="B9" s="24" t="n">
        <f aca="false">B7*Supuestos!$B$5</f>
        <v>150</v>
      </c>
      <c r="C9" s="24" t="n">
        <f aca="false">C7*Supuestos!$B$5</f>
        <v>300</v>
      </c>
      <c r="D9" s="24" t="n">
        <f aca="false">D7*Supuestos!$B$5</f>
        <v>525</v>
      </c>
      <c r="E9" s="24" t="n">
        <f aca="false">E7*Supuestos!$B$5</f>
        <v>825</v>
      </c>
      <c r="F9" s="24" t="n">
        <f aca="false">F7*Supuestos!$B$5</f>
        <v>1200</v>
      </c>
      <c r="G9" s="24" t="n">
        <f aca="false">G7*Supuestos!$B$5</f>
        <v>1500</v>
      </c>
      <c r="H9" s="24" t="n">
        <f aca="false">H7*Supuestos!$B$5</f>
        <v>1650</v>
      </c>
      <c r="I9" s="24" t="n">
        <f aca="false">I7*Supuestos!$B$5</f>
        <v>1800</v>
      </c>
      <c r="J9" s="24" t="n">
        <f aca="false">J7*Supuestos!$B$5</f>
        <v>2325</v>
      </c>
      <c r="K9" s="24" t="n">
        <f aca="false">K7*Supuestos!$B$5</f>
        <v>2925</v>
      </c>
      <c r="L9" s="24" t="n">
        <f aca="false">L7*Supuestos!$B$5</f>
        <v>3600</v>
      </c>
      <c r="M9" s="24" t="n">
        <f aca="false">M7*Supuestos!$B$5</f>
        <v>4350</v>
      </c>
      <c r="N9" s="24" t="n">
        <f aca="false">N7*Supuestos!$B$5</f>
        <v>5100</v>
      </c>
      <c r="O9" s="24" t="n">
        <f aca="false">O7*Supuestos!$B$5</f>
        <v>5850</v>
      </c>
      <c r="P9" s="24" t="n">
        <f aca="false">P7*Supuestos!$B$5</f>
        <v>6675</v>
      </c>
      <c r="Q9" s="24" t="n">
        <f aca="false">Q7*Supuestos!$B$5</f>
        <v>7425</v>
      </c>
      <c r="R9" s="24" t="n">
        <f aca="false">R7*Supuestos!$B$5</f>
        <v>8250</v>
      </c>
      <c r="S9" s="24" t="n">
        <f aca="false">S7*Supuestos!$B$5</f>
        <v>9000</v>
      </c>
      <c r="T9" s="24" t="n">
        <f aca="false">T7*Supuestos!$B$5</f>
        <v>9900</v>
      </c>
      <c r="U9" s="24" t="n">
        <f aca="false">U7*Supuestos!$B$5</f>
        <v>10800</v>
      </c>
      <c r="V9" s="24" t="n">
        <f aca="false">V7*Supuestos!$B$5</f>
        <v>11700</v>
      </c>
      <c r="W9" s="24" t="n">
        <f aca="false">W7*Supuestos!$B$5</f>
        <v>12600</v>
      </c>
      <c r="X9" s="24" t="n">
        <f aca="false">X7*Supuestos!$B$5</f>
        <v>13500</v>
      </c>
      <c r="Y9" s="24" t="n">
        <f aca="false">Y7*Supuestos!$B$5</f>
        <v>14400</v>
      </c>
    </row>
    <row r="11" customFormat="false" ht="15" hidden="false" customHeight="true" outlineLevel="0" collapsed="false">
      <c r="A11" s="19" t="s">
        <v>66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customFormat="false" ht="15" hidden="false" customHeight="true" outlineLevel="0" collapsed="false">
      <c r="A12" s="21" t="s">
        <v>67</v>
      </c>
      <c r="B12" s="25" t="n">
        <f aca="false">B7*Supuestos!$B$7</f>
        <v>150</v>
      </c>
      <c r="C12" s="25" t="n">
        <f aca="false">C7*Supuestos!$B$7</f>
        <v>300</v>
      </c>
      <c r="D12" s="25" t="n">
        <f aca="false">D7*Supuestos!$B$7</f>
        <v>525</v>
      </c>
      <c r="E12" s="25" t="n">
        <f aca="false">E7*Supuestos!$B$7</f>
        <v>825</v>
      </c>
      <c r="F12" s="25" t="n">
        <f aca="false">F7*Supuestos!$B$7</f>
        <v>1200</v>
      </c>
      <c r="G12" s="25" t="n">
        <f aca="false">G7*Supuestos!$B$7</f>
        <v>1500</v>
      </c>
      <c r="H12" s="25" t="n">
        <f aca="false">H7*Supuestos!$B$7</f>
        <v>1650</v>
      </c>
      <c r="I12" s="25" t="n">
        <f aca="false">I7*Supuestos!$B$7</f>
        <v>1800</v>
      </c>
      <c r="J12" s="25" t="n">
        <f aca="false">J7*Supuestos!$B$7</f>
        <v>2325</v>
      </c>
      <c r="K12" s="25" t="n">
        <f aca="false">K7*Supuestos!$B$7</f>
        <v>2925</v>
      </c>
      <c r="L12" s="25" t="n">
        <f aca="false">L7*Supuestos!$B$7</f>
        <v>3600</v>
      </c>
      <c r="M12" s="25" t="n">
        <f aca="false">M7*Supuestos!$B$7</f>
        <v>4350</v>
      </c>
      <c r="N12" s="25" t="n">
        <f aca="false">N7*Supuestos!$B$7</f>
        <v>5100</v>
      </c>
      <c r="O12" s="25" t="n">
        <f aca="false">O7*Supuestos!$B$7</f>
        <v>5850</v>
      </c>
      <c r="P12" s="25" t="n">
        <f aca="false">P7*Supuestos!$B$7</f>
        <v>6675</v>
      </c>
      <c r="Q12" s="25" t="n">
        <f aca="false">Q7*Supuestos!$B$7</f>
        <v>7425</v>
      </c>
      <c r="R12" s="25" t="n">
        <f aca="false">R7*Supuestos!$B$7</f>
        <v>8250</v>
      </c>
      <c r="S12" s="25" t="n">
        <f aca="false">S7*Supuestos!$B$7</f>
        <v>9000</v>
      </c>
      <c r="T12" s="25" t="n">
        <f aca="false">T7*Supuestos!$B$7</f>
        <v>9900</v>
      </c>
      <c r="U12" s="25" t="n">
        <f aca="false">U7*Supuestos!$B$7</f>
        <v>10800</v>
      </c>
      <c r="V12" s="25" t="n">
        <f aca="false">V7*Supuestos!$B$7</f>
        <v>11700</v>
      </c>
      <c r="W12" s="25" t="n">
        <f aca="false">W7*Supuestos!$B$7</f>
        <v>12600</v>
      </c>
      <c r="X12" s="25" t="n">
        <f aca="false">X7*Supuestos!$B$7</f>
        <v>13500</v>
      </c>
      <c r="Y12" s="25" t="n">
        <f aca="false">Y7*Supuestos!$B$7</f>
        <v>14400</v>
      </c>
    </row>
    <row r="13" customFormat="false" ht="15" hidden="false" customHeight="true" outlineLevel="0" collapsed="false">
      <c r="A13" s="21" t="s">
        <v>68</v>
      </c>
      <c r="B13" s="25" t="n">
        <f aca="false">B7*Supuestos!$B$8</f>
        <v>50</v>
      </c>
      <c r="C13" s="25" t="n">
        <f aca="false">C7*Supuestos!$B$8</f>
        <v>100</v>
      </c>
      <c r="D13" s="25" t="n">
        <f aca="false">D7*Supuestos!$B$8</f>
        <v>175</v>
      </c>
      <c r="E13" s="25" t="n">
        <f aca="false">E7*Supuestos!$B$8</f>
        <v>275</v>
      </c>
      <c r="F13" s="25" t="n">
        <f aca="false">F7*Supuestos!$B$8</f>
        <v>400</v>
      </c>
      <c r="G13" s="25" t="n">
        <f aca="false">G7*Supuestos!$B$8</f>
        <v>500</v>
      </c>
      <c r="H13" s="25" t="n">
        <f aca="false">H7*Supuestos!$B$8</f>
        <v>550</v>
      </c>
      <c r="I13" s="25" t="n">
        <f aca="false">I7*Supuestos!$B$8</f>
        <v>600</v>
      </c>
      <c r="J13" s="25" t="n">
        <f aca="false">J7*Supuestos!$B$8</f>
        <v>775</v>
      </c>
      <c r="K13" s="25" t="n">
        <f aca="false">K7*Supuestos!$B$8</f>
        <v>975</v>
      </c>
      <c r="L13" s="25" t="n">
        <f aca="false">L7*Supuestos!$B$8</f>
        <v>1200</v>
      </c>
      <c r="M13" s="25" t="n">
        <f aca="false">M7*Supuestos!$B$8</f>
        <v>1450</v>
      </c>
      <c r="N13" s="25" t="n">
        <f aca="false">N7*Supuestos!$B$8</f>
        <v>1700</v>
      </c>
      <c r="O13" s="25" t="n">
        <f aca="false">O7*Supuestos!$B$8</f>
        <v>1950</v>
      </c>
      <c r="P13" s="25" t="n">
        <f aca="false">P7*Supuestos!$B$8</f>
        <v>2225</v>
      </c>
      <c r="Q13" s="25" t="n">
        <f aca="false">Q7*Supuestos!$B$8</f>
        <v>2475</v>
      </c>
      <c r="R13" s="25" t="n">
        <f aca="false">R7*Supuestos!$B$8</f>
        <v>2750</v>
      </c>
      <c r="S13" s="25" t="n">
        <f aca="false">S7*Supuestos!$B$8</f>
        <v>3000</v>
      </c>
      <c r="T13" s="25" t="n">
        <f aca="false">T7*Supuestos!$B$8</f>
        <v>3300</v>
      </c>
      <c r="U13" s="25" t="n">
        <f aca="false">U7*Supuestos!$B$8</f>
        <v>3600</v>
      </c>
      <c r="V13" s="25" t="n">
        <f aca="false">V7*Supuestos!$B$8</f>
        <v>3900</v>
      </c>
      <c r="W13" s="25" t="n">
        <f aca="false">W7*Supuestos!$B$8</f>
        <v>4200</v>
      </c>
      <c r="X13" s="25" t="n">
        <f aca="false">X7*Supuestos!$B$8</f>
        <v>4500</v>
      </c>
      <c r="Y13" s="25" t="n">
        <f aca="false">Y7*Supuestos!$B$8</f>
        <v>4800</v>
      </c>
    </row>
    <row r="14" customFormat="false" ht="15" hidden="false" customHeight="true" outlineLevel="0" collapsed="false">
      <c r="A14" s="21" t="s">
        <v>69</v>
      </c>
      <c r="B14" s="25" t="n">
        <f aca="false">B7*Supuestos!$B$9</f>
        <v>50</v>
      </c>
      <c r="C14" s="25" t="n">
        <f aca="false">C7*Supuestos!$B$9</f>
        <v>100</v>
      </c>
      <c r="D14" s="25" t="n">
        <f aca="false">D7*Supuestos!$B$9</f>
        <v>175</v>
      </c>
      <c r="E14" s="25" t="n">
        <f aca="false">E7*Supuestos!$B$9</f>
        <v>275</v>
      </c>
      <c r="F14" s="25" t="n">
        <f aca="false">F7*Supuestos!$B$9</f>
        <v>400</v>
      </c>
      <c r="G14" s="25" t="n">
        <f aca="false">G7*Supuestos!$B$9</f>
        <v>500</v>
      </c>
      <c r="H14" s="25" t="n">
        <f aca="false">H7*Supuestos!$B$9</f>
        <v>550</v>
      </c>
      <c r="I14" s="25" t="n">
        <f aca="false">I7*Supuestos!$B$9</f>
        <v>600</v>
      </c>
      <c r="J14" s="25" t="n">
        <f aca="false">J7*Supuestos!$B$9</f>
        <v>775</v>
      </c>
      <c r="K14" s="25" t="n">
        <f aca="false">K7*Supuestos!$B$9</f>
        <v>975</v>
      </c>
      <c r="L14" s="25" t="n">
        <f aca="false">L7*Supuestos!$B$9</f>
        <v>1200</v>
      </c>
      <c r="M14" s="25" t="n">
        <f aca="false">M7*Supuestos!$B$9</f>
        <v>1450</v>
      </c>
      <c r="N14" s="25" t="n">
        <f aca="false">N7*Supuestos!$B$9</f>
        <v>1700</v>
      </c>
      <c r="O14" s="25" t="n">
        <f aca="false">O7*Supuestos!$B$9</f>
        <v>1950</v>
      </c>
      <c r="P14" s="25" t="n">
        <f aca="false">P7*Supuestos!$B$9</f>
        <v>2225</v>
      </c>
      <c r="Q14" s="25" t="n">
        <f aca="false">Q7*Supuestos!$B$9</f>
        <v>2475</v>
      </c>
      <c r="R14" s="25" t="n">
        <f aca="false">R7*Supuestos!$B$9</f>
        <v>2750</v>
      </c>
      <c r="S14" s="25" t="n">
        <f aca="false">S7*Supuestos!$B$9</f>
        <v>3000</v>
      </c>
      <c r="T14" s="25" t="n">
        <f aca="false">T7*Supuestos!$B$9</f>
        <v>3300</v>
      </c>
      <c r="U14" s="25" t="n">
        <f aca="false">U7*Supuestos!$B$9</f>
        <v>3600</v>
      </c>
      <c r="V14" s="25" t="n">
        <f aca="false">V7*Supuestos!$B$9</f>
        <v>3900</v>
      </c>
      <c r="W14" s="25" t="n">
        <f aca="false">W7*Supuestos!$B$9</f>
        <v>4200</v>
      </c>
      <c r="X14" s="25" t="n">
        <f aca="false">X7*Supuestos!$B$9</f>
        <v>4500</v>
      </c>
      <c r="Y14" s="25" t="n">
        <f aca="false">Y7*Supuestos!$B$9</f>
        <v>4800</v>
      </c>
    </row>
    <row r="15" customFormat="false" ht="15" hidden="false" customHeight="true" outlineLevel="0" collapsed="false">
      <c r="A15" s="13" t="s">
        <v>70</v>
      </c>
      <c r="B15" s="26" t="n">
        <f aca="false">SUM(B12:B14)</f>
        <v>250</v>
      </c>
      <c r="C15" s="26" t="n">
        <f aca="false">SUM(C12:C14)</f>
        <v>500</v>
      </c>
      <c r="D15" s="26" t="n">
        <f aca="false">SUM(D12:D14)</f>
        <v>875</v>
      </c>
      <c r="E15" s="26" t="n">
        <f aca="false">SUM(E12:E14)</f>
        <v>1375</v>
      </c>
      <c r="F15" s="26" t="n">
        <f aca="false">SUM(F12:F14)</f>
        <v>2000</v>
      </c>
      <c r="G15" s="26" t="n">
        <f aca="false">SUM(G12:G14)</f>
        <v>2500</v>
      </c>
      <c r="H15" s="26" t="n">
        <f aca="false">SUM(H12:H14)</f>
        <v>2750</v>
      </c>
      <c r="I15" s="26" t="n">
        <f aca="false">SUM(I12:I14)</f>
        <v>3000</v>
      </c>
      <c r="J15" s="26" t="n">
        <f aca="false">SUM(J12:J14)</f>
        <v>3875</v>
      </c>
      <c r="K15" s="26" t="n">
        <f aca="false">SUM(K12:K14)</f>
        <v>4875</v>
      </c>
      <c r="L15" s="26" t="n">
        <f aca="false">SUM(L12:L14)</f>
        <v>6000</v>
      </c>
      <c r="M15" s="26" t="n">
        <f aca="false">SUM(M12:M14)</f>
        <v>7250</v>
      </c>
      <c r="N15" s="26" t="n">
        <f aca="false">SUM(N12:N14)</f>
        <v>8500</v>
      </c>
      <c r="O15" s="26" t="n">
        <f aca="false">SUM(O12:O14)</f>
        <v>9750</v>
      </c>
      <c r="P15" s="26" t="n">
        <f aca="false">SUM(P12:P14)</f>
        <v>11125</v>
      </c>
      <c r="Q15" s="26" t="n">
        <f aca="false">SUM(Q12:Q14)</f>
        <v>12375</v>
      </c>
      <c r="R15" s="26" t="n">
        <f aca="false">SUM(R12:R14)</f>
        <v>13750</v>
      </c>
      <c r="S15" s="26" t="n">
        <f aca="false">SUM(S12:S14)</f>
        <v>15000</v>
      </c>
      <c r="T15" s="26" t="n">
        <f aca="false">SUM(T12:T14)</f>
        <v>16500</v>
      </c>
      <c r="U15" s="26" t="n">
        <f aca="false">SUM(U12:U14)</f>
        <v>18000</v>
      </c>
      <c r="V15" s="26" t="n">
        <f aca="false">SUM(V12:V14)</f>
        <v>19500</v>
      </c>
      <c r="W15" s="26" t="n">
        <f aca="false">SUM(W12:W14)</f>
        <v>21000</v>
      </c>
      <c r="X15" s="26" t="n">
        <f aca="false">SUM(X12:X14)</f>
        <v>22500</v>
      </c>
      <c r="Y15" s="26" t="n">
        <f aca="false">SUM(Y12:Y14)</f>
        <v>24000</v>
      </c>
    </row>
    <row r="17" customFormat="false" ht="15" hidden="false" customHeight="true" outlineLevel="0" collapsed="false">
      <c r="A17" s="19" t="s">
        <v>71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customFormat="false" ht="15" hidden="false" customHeight="true" outlineLevel="0" collapsed="false">
      <c r="A18" s="21" t="s">
        <v>72</v>
      </c>
      <c r="B18" s="25" t="n">
        <f aca="false">Supuestos!$B$18</f>
        <v>7891.9167</v>
      </c>
      <c r="C18" s="25" t="n">
        <f aca="false">Supuestos!$B$18</f>
        <v>7891.9167</v>
      </c>
      <c r="D18" s="25" t="n">
        <f aca="false">Supuestos!$B$18</f>
        <v>7891.9167</v>
      </c>
      <c r="E18" s="25" t="n">
        <f aca="false">Supuestos!$B$18</f>
        <v>7891.9167</v>
      </c>
      <c r="F18" s="25" t="n">
        <f aca="false">Supuestos!$B$18</f>
        <v>7891.9167</v>
      </c>
      <c r="G18" s="25" t="n">
        <f aca="false">Supuestos!$B$18</f>
        <v>7891.9167</v>
      </c>
      <c r="H18" s="25" t="n">
        <f aca="false">Supuestos!$B$18</f>
        <v>7891.9167</v>
      </c>
      <c r="I18" s="25" t="n">
        <f aca="false">Supuestos!$B$18</f>
        <v>7891.9167</v>
      </c>
      <c r="J18" s="25" t="n">
        <f aca="false">Supuestos!$B$18</f>
        <v>7891.9167</v>
      </c>
      <c r="K18" s="25" t="n">
        <f aca="false">Supuestos!$B$18</f>
        <v>7891.9167</v>
      </c>
      <c r="L18" s="25" t="n">
        <f aca="false">Supuestos!$B$18</f>
        <v>7891.9167</v>
      </c>
      <c r="M18" s="25" t="n">
        <f aca="false">Supuestos!$B$18</f>
        <v>7891.9167</v>
      </c>
      <c r="N18" s="25" t="n">
        <f aca="false">Supuestos!$B$18</f>
        <v>7891.9167</v>
      </c>
      <c r="O18" s="25" t="n">
        <f aca="false">Supuestos!$B$18</f>
        <v>7891.9167</v>
      </c>
      <c r="P18" s="25" t="n">
        <f aca="false">Supuestos!$B$18</f>
        <v>7891.9167</v>
      </c>
      <c r="Q18" s="25" t="n">
        <f aca="false">Supuestos!$B$18</f>
        <v>7891.9167</v>
      </c>
      <c r="R18" s="25" t="n">
        <f aca="false">Supuestos!$B$18</f>
        <v>7891.9167</v>
      </c>
      <c r="S18" s="25" t="n">
        <f aca="false">Supuestos!$B$18</f>
        <v>7891.9167</v>
      </c>
      <c r="T18" s="25" t="n">
        <f aca="false">Supuestos!$B$18</f>
        <v>7891.9167</v>
      </c>
      <c r="U18" s="25" t="n">
        <f aca="false">Supuestos!$B$18</f>
        <v>7891.9167</v>
      </c>
      <c r="V18" s="25" t="n">
        <f aca="false">Supuestos!$B$18</f>
        <v>7891.9167</v>
      </c>
      <c r="W18" s="25" t="n">
        <f aca="false">Supuestos!$B$18</f>
        <v>7891.9167</v>
      </c>
      <c r="X18" s="25" t="n">
        <f aca="false">Supuestos!$B$18</f>
        <v>7891.9167</v>
      </c>
      <c r="Y18" s="25" t="n">
        <f aca="false">Supuestos!$B$18</f>
        <v>7891.9167</v>
      </c>
    </row>
    <row r="19" customFormat="false" ht="15" hidden="false" customHeight="true" outlineLevel="0" collapsed="false">
      <c r="A19" s="21" t="s">
        <v>73</v>
      </c>
      <c r="B19" s="27" t="n">
        <v>0</v>
      </c>
      <c r="C19" s="27" t="n">
        <v>0</v>
      </c>
      <c r="D19" s="27" t="n">
        <v>0</v>
      </c>
      <c r="E19" s="27" t="n">
        <v>0</v>
      </c>
      <c r="F19" s="27" t="n">
        <v>0</v>
      </c>
      <c r="G19" s="27" t="n">
        <v>0</v>
      </c>
      <c r="H19" s="27" t="n">
        <v>0</v>
      </c>
      <c r="I19" s="27" t="n">
        <v>403</v>
      </c>
      <c r="J19" s="27" t="n">
        <v>0</v>
      </c>
      <c r="K19" s="27" t="n">
        <v>0</v>
      </c>
      <c r="L19" s="27" t="n">
        <v>0</v>
      </c>
      <c r="M19" s="27" t="n">
        <v>0</v>
      </c>
      <c r="N19" s="27" t="n">
        <v>0</v>
      </c>
      <c r="O19" s="27" t="n">
        <v>0</v>
      </c>
      <c r="P19" s="27" t="n">
        <v>0</v>
      </c>
      <c r="Q19" s="27" t="n">
        <v>0</v>
      </c>
      <c r="R19" s="27" t="n">
        <v>0</v>
      </c>
      <c r="S19" s="27" t="n">
        <v>0</v>
      </c>
      <c r="T19" s="27" t="n">
        <v>0</v>
      </c>
      <c r="U19" s="27" t="n">
        <v>403</v>
      </c>
      <c r="V19" s="27" t="n">
        <v>0</v>
      </c>
      <c r="W19" s="27" t="n">
        <v>0</v>
      </c>
      <c r="X19" s="27" t="n">
        <v>0</v>
      </c>
      <c r="Y19" s="27" t="n">
        <v>0</v>
      </c>
    </row>
    <row r="20" customFormat="false" ht="15" hidden="false" customHeight="true" outlineLevel="0" collapsed="false">
      <c r="A20" s="21" t="s">
        <v>74</v>
      </c>
      <c r="B20" s="25" t="n">
        <f aca="false">Supuestos!$B$21</f>
        <v>3000</v>
      </c>
      <c r="C20" s="25" t="n">
        <f aca="false">Supuestos!$B$22</f>
        <v>7428.57142857143</v>
      </c>
      <c r="D20" s="25" t="n">
        <f aca="false">Supuestos!$B$22</f>
        <v>7428.57142857143</v>
      </c>
      <c r="E20" s="25" t="n">
        <f aca="false">Supuestos!$B$22</f>
        <v>7428.57142857143</v>
      </c>
      <c r="F20" s="25" t="n">
        <f aca="false">Supuestos!$B$22</f>
        <v>7428.57142857143</v>
      </c>
      <c r="G20" s="25" t="n">
        <f aca="false">Supuestos!$B$22</f>
        <v>7428.57142857143</v>
      </c>
      <c r="H20" s="25" t="n">
        <f aca="false">Supuestos!$B$22</f>
        <v>7428.57142857143</v>
      </c>
      <c r="I20" s="25" t="n">
        <f aca="false">Supuestos!$B$22</f>
        <v>7428.57142857143</v>
      </c>
      <c r="J20" s="25" t="n">
        <f aca="false">Supuestos!$B$23</f>
        <v>7000</v>
      </c>
      <c r="K20" s="25" t="n">
        <f aca="false">Supuestos!$B$23</f>
        <v>7000</v>
      </c>
      <c r="L20" s="25" t="n">
        <f aca="false">Supuestos!$B$23</f>
        <v>7000</v>
      </c>
      <c r="M20" s="25" t="n">
        <f aca="false">Supuestos!$B$23</f>
        <v>7000</v>
      </c>
      <c r="N20" s="25" t="n">
        <f aca="false">Supuestos!$B$23</f>
        <v>7000</v>
      </c>
      <c r="O20" s="25" t="n">
        <f aca="false">Supuestos!$B$23</f>
        <v>7000</v>
      </c>
      <c r="P20" s="25" t="n">
        <f aca="false">Supuestos!$B$23</f>
        <v>7000</v>
      </c>
      <c r="Q20" s="25" t="n">
        <f aca="false">Supuestos!$B$23</f>
        <v>7000</v>
      </c>
      <c r="R20" s="25" t="n">
        <f aca="false">Supuestos!$B$23</f>
        <v>7000</v>
      </c>
      <c r="S20" s="25" t="n">
        <f aca="false">Supuestos!$B$23</f>
        <v>7000</v>
      </c>
      <c r="T20" s="25" t="n">
        <f aca="false">Supuestos!$B$23</f>
        <v>7000</v>
      </c>
      <c r="U20" s="25" t="n">
        <f aca="false">Supuestos!$B$24</f>
        <v>7000</v>
      </c>
      <c r="V20" s="25" t="n">
        <f aca="false">Supuestos!$B$24</f>
        <v>7000</v>
      </c>
      <c r="W20" s="25" t="n">
        <f aca="false">Supuestos!$B$24</f>
        <v>7000</v>
      </c>
      <c r="X20" s="25" t="n">
        <f aca="false">Supuestos!$B$24</f>
        <v>7000</v>
      </c>
      <c r="Y20" s="25" t="n">
        <f aca="false">Supuestos!$B$24</f>
        <v>7000</v>
      </c>
    </row>
    <row r="21" customFormat="false" ht="15" hidden="false" customHeight="true" outlineLevel="0" collapsed="false">
      <c r="A21" s="13" t="s">
        <v>75</v>
      </c>
      <c r="B21" s="26" t="n">
        <f aca="false">SUM(B18:B20)</f>
        <v>10891.9167</v>
      </c>
      <c r="C21" s="26" t="n">
        <f aca="false">SUM(C18:C20)</f>
        <v>15320.4881285714</v>
      </c>
      <c r="D21" s="26" t="n">
        <f aca="false">SUM(D18:D20)</f>
        <v>15320.4881285714</v>
      </c>
      <c r="E21" s="26" t="n">
        <f aca="false">SUM(E18:E20)</f>
        <v>15320.4881285714</v>
      </c>
      <c r="F21" s="26" t="n">
        <f aca="false">SUM(F18:F20)</f>
        <v>15320.4881285714</v>
      </c>
      <c r="G21" s="26" t="n">
        <f aca="false">SUM(G18:G20)</f>
        <v>15320.4881285714</v>
      </c>
      <c r="H21" s="26" t="n">
        <f aca="false">SUM(H18:H20)</f>
        <v>15320.4881285714</v>
      </c>
      <c r="I21" s="26" t="n">
        <f aca="false">SUM(I18:I20)</f>
        <v>15723.4881285714</v>
      </c>
      <c r="J21" s="26" t="n">
        <f aca="false">SUM(J18:J20)</f>
        <v>14891.9167</v>
      </c>
      <c r="K21" s="26" t="n">
        <f aca="false">SUM(K18:K20)</f>
        <v>14891.9167</v>
      </c>
      <c r="L21" s="26" t="n">
        <f aca="false">SUM(L18:L20)</f>
        <v>14891.9167</v>
      </c>
      <c r="M21" s="26" t="n">
        <f aca="false">SUM(M18:M20)</f>
        <v>14891.9167</v>
      </c>
      <c r="N21" s="26" t="n">
        <f aca="false">SUM(N18:N20)</f>
        <v>14891.9167</v>
      </c>
      <c r="O21" s="26" t="n">
        <f aca="false">SUM(O18:O20)</f>
        <v>14891.9167</v>
      </c>
      <c r="P21" s="26" t="n">
        <f aca="false">SUM(P18:P20)</f>
        <v>14891.9167</v>
      </c>
      <c r="Q21" s="26" t="n">
        <f aca="false">SUM(Q18:Q20)</f>
        <v>14891.9167</v>
      </c>
      <c r="R21" s="26" t="n">
        <f aca="false">SUM(R18:R20)</f>
        <v>14891.9167</v>
      </c>
      <c r="S21" s="26" t="n">
        <f aca="false">SUM(S18:S20)</f>
        <v>14891.9167</v>
      </c>
      <c r="T21" s="26" t="n">
        <f aca="false">SUM(T18:T20)</f>
        <v>14891.9167</v>
      </c>
      <c r="U21" s="26" t="n">
        <f aca="false">SUM(U18:U20)</f>
        <v>15294.9167</v>
      </c>
      <c r="V21" s="26" t="n">
        <f aca="false">SUM(V18:V20)</f>
        <v>14891.9167</v>
      </c>
      <c r="W21" s="26" t="n">
        <f aca="false">SUM(W18:W20)</f>
        <v>14891.9167</v>
      </c>
      <c r="X21" s="26" t="n">
        <f aca="false">SUM(X18:X20)</f>
        <v>14891.9167</v>
      </c>
      <c r="Y21" s="26" t="n">
        <f aca="false">SUM(Y18:Y20)</f>
        <v>14891.9167</v>
      </c>
    </row>
    <row r="23" customFormat="false" ht="15" hidden="false" customHeight="true" outlineLevel="0" collapsed="false">
      <c r="A23" s="19" t="s">
        <v>76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customFormat="false" ht="15" hidden="false" customHeight="true" outlineLevel="0" collapsed="false">
      <c r="A24" s="13" t="s">
        <v>77</v>
      </c>
      <c r="B24" s="26" t="n">
        <f aca="false">B15-B21</f>
        <v>-10641.9167</v>
      </c>
      <c r="C24" s="26" t="n">
        <f aca="false">C15-C21</f>
        <v>-14820.4881285714</v>
      </c>
      <c r="D24" s="26" t="n">
        <f aca="false">D15-D21</f>
        <v>-14445.4881285714</v>
      </c>
      <c r="E24" s="26" t="n">
        <f aca="false">E15-E21</f>
        <v>-13945.4881285714</v>
      </c>
      <c r="F24" s="26" t="n">
        <f aca="false">F15-F21</f>
        <v>-13320.4881285714</v>
      </c>
      <c r="G24" s="26" t="n">
        <f aca="false">G15-G21</f>
        <v>-12820.4881285714</v>
      </c>
      <c r="H24" s="26" t="n">
        <f aca="false">H15-H21</f>
        <v>-12570.4881285714</v>
      </c>
      <c r="I24" s="26" t="n">
        <f aca="false">I15-I21</f>
        <v>-12723.4881285714</v>
      </c>
      <c r="J24" s="26" t="n">
        <f aca="false">J15-J21</f>
        <v>-11016.9167</v>
      </c>
      <c r="K24" s="26" t="n">
        <f aca="false">K15-K21</f>
        <v>-10016.9167</v>
      </c>
      <c r="L24" s="26" t="n">
        <f aca="false">L15-L21</f>
        <v>-8891.9167</v>
      </c>
      <c r="M24" s="26" t="n">
        <f aca="false">M15-M21</f>
        <v>-7641.9167</v>
      </c>
      <c r="N24" s="26" t="n">
        <f aca="false">N15-N21</f>
        <v>-6391.9167</v>
      </c>
      <c r="O24" s="26" t="n">
        <f aca="false">O15-O21</f>
        <v>-5141.9167</v>
      </c>
      <c r="P24" s="26" t="n">
        <f aca="false">P15-P21</f>
        <v>-3766.9167</v>
      </c>
      <c r="Q24" s="26" t="n">
        <f aca="false">Q15-Q21</f>
        <v>-2516.9167</v>
      </c>
      <c r="R24" s="26" t="n">
        <f aca="false">R15-R21</f>
        <v>-1141.9167</v>
      </c>
      <c r="S24" s="26" t="n">
        <f aca="false">S15-S21</f>
        <v>108.0833</v>
      </c>
      <c r="T24" s="26" t="n">
        <f aca="false">T15-T21</f>
        <v>1608.0833</v>
      </c>
      <c r="U24" s="26" t="n">
        <f aca="false">U15-U21</f>
        <v>2705.0833</v>
      </c>
      <c r="V24" s="26" t="n">
        <f aca="false">V15-V21</f>
        <v>4608.0833</v>
      </c>
      <c r="W24" s="26" t="n">
        <f aca="false">W15-W21</f>
        <v>6108.0833</v>
      </c>
      <c r="X24" s="26" t="n">
        <f aca="false">X15-X21</f>
        <v>7608.0833</v>
      </c>
      <c r="Y24" s="26" t="n">
        <f aca="false">Y15-Y21</f>
        <v>9108.0833</v>
      </c>
    </row>
    <row r="25" customFormat="false" ht="15" hidden="false" customHeight="true" outlineLevel="0" collapsed="false">
      <c r="A25" s="21" t="s">
        <v>78</v>
      </c>
      <c r="B25" s="27" t="n">
        <v>0</v>
      </c>
      <c r="C25" s="27" t="n">
        <f aca="false">Supuestos!$B$28</f>
        <v>162000</v>
      </c>
      <c r="D25" s="27" t="n">
        <v>0</v>
      </c>
      <c r="E25" s="27" t="n">
        <v>0</v>
      </c>
      <c r="F25" s="27" t="n">
        <v>0</v>
      </c>
      <c r="G25" s="27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0</v>
      </c>
      <c r="Q25" s="27" t="n">
        <v>0</v>
      </c>
      <c r="R25" s="27" t="n">
        <v>0</v>
      </c>
      <c r="S25" s="27" t="n">
        <v>0</v>
      </c>
      <c r="T25" s="27" t="n">
        <v>0</v>
      </c>
      <c r="U25" s="27" t="n">
        <v>0</v>
      </c>
      <c r="V25" s="27" t="n">
        <v>0</v>
      </c>
      <c r="W25" s="27" t="n">
        <v>0</v>
      </c>
      <c r="X25" s="27" t="n">
        <v>0</v>
      </c>
      <c r="Y25" s="27" t="n">
        <v>0</v>
      </c>
    </row>
    <row r="26" customFormat="false" ht="15" hidden="false" customHeight="true" outlineLevel="0" collapsed="false">
      <c r="A26" s="13" t="s">
        <v>79</v>
      </c>
      <c r="B26" s="26" t="n">
        <f aca="false">Supuestos!$B$27+B24+B25</f>
        <v>4358.0833</v>
      </c>
      <c r="C26" s="26" t="n">
        <f aca="false">B26+C24+C25</f>
        <v>151537.595171429</v>
      </c>
      <c r="D26" s="26" t="n">
        <f aca="false">C26+D24+D25</f>
        <v>137092.107042857</v>
      </c>
      <c r="E26" s="26" t="n">
        <f aca="false">D26+E24+E25</f>
        <v>123146.618914286</v>
      </c>
      <c r="F26" s="26" t="n">
        <f aca="false">E26+F24+F25</f>
        <v>109826.130785714</v>
      </c>
      <c r="G26" s="26" t="n">
        <f aca="false">F26+G24+G25</f>
        <v>97005.6426571429</v>
      </c>
      <c r="H26" s="26" t="n">
        <f aca="false">G26+H24+H25</f>
        <v>84435.1545285715</v>
      </c>
      <c r="I26" s="26" t="n">
        <f aca="false">H26+I24+I25</f>
        <v>71711.6664000001</v>
      </c>
      <c r="J26" s="26" t="n">
        <f aca="false">I26+J24+J25</f>
        <v>60694.7497</v>
      </c>
      <c r="K26" s="26" t="n">
        <f aca="false">J26+K24+K25</f>
        <v>50677.833</v>
      </c>
      <c r="L26" s="26" t="n">
        <f aca="false">K26+L24+L25</f>
        <v>41785.9163</v>
      </c>
      <c r="M26" s="26" t="n">
        <f aca="false">L26+M24+M25</f>
        <v>34143.9996</v>
      </c>
      <c r="N26" s="26" t="n">
        <f aca="false">M26+N24+N25</f>
        <v>27752.0829</v>
      </c>
      <c r="O26" s="26" t="n">
        <f aca="false">N26+O24+O25</f>
        <v>22610.1662</v>
      </c>
      <c r="P26" s="26" t="n">
        <f aca="false">O26+P24+P25</f>
        <v>18843.2495</v>
      </c>
      <c r="Q26" s="26" t="n">
        <f aca="false">P26+Q24+Q25</f>
        <v>16326.3328</v>
      </c>
      <c r="R26" s="26" t="n">
        <f aca="false">Q26+R24+R25</f>
        <v>15184.4161</v>
      </c>
      <c r="S26" s="26" t="n">
        <f aca="false">R26+S24+S25</f>
        <v>15292.4994</v>
      </c>
      <c r="T26" s="26" t="n">
        <f aca="false">S26+T24+T25</f>
        <v>16900.5827</v>
      </c>
      <c r="U26" s="26" t="n">
        <f aca="false">T26+U24+U25</f>
        <v>19605.666</v>
      </c>
      <c r="V26" s="26" t="n">
        <f aca="false">U26+V24+V25</f>
        <v>24213.7493</v>
      </c>
      <c r="W26" s="26" t="n">
        <f aca="false">V26+W24+W25</f>
        <v>30321.8326</v>
      </c>
      <c r="X26" s="26" t="n">
        <f aca="false">W26+X24+X25</f>
        <v>37929.9159</v>
      </c>
      <c r="Y26" s="26" t="n">
        <f aca="false">X26+Y24+Y25</f>
        <v>47037.9992</v>
      </c>
    </row>
    <row r="28" customFormat="false" ht="15" hidden="false" customHeight="true" outlineLevel="0" collapsed="false">
      <c r="A28" s="9" t="s">
        <v>80</v>
      </c>
      <c r="B28" s="23" t="n">
        <f aca="false">IF(B24&gt;0,1,0)</f>
        <v>0</v>
      </c>
      <c r="C28" s="23" t="n">
        <f aca="false">IF(C24&gt;0,1,0)</f>
        <v>0</v>
      </c>
      <c r="D28" s="23" t="n">
        <f aca="false">IF(D24&gt;0,1,0)</f>
        <v>0</v>
      </c>
      <c r="E28" s="23" t="n">
        <f aca="false">IF(E24&gt;0,1,0)</f>
        <v>0</v>
      </c>
      <c r="F28" s="23" t="n">
        <f aca="false">IF(F24&gt;0,1,0)</f>
        <v>0</v>
      </c>
      <c r="G28" s="23" t="n">
        <f aca="false">IF(G24&gt;0,1,0)</f>
        <v>0</v>
      </c>
      <c r="H28" s="23" t="n">
        <f aca="false">IF(H24&gt;0,1,0)</f>
        <v>0</v>
      </c>
      <c r="I28" s="23" t="n">
        <f aca="false">IF(I24&gt;0,1,0)</f>
        <v>0</v>
      </c>
      <c r="J28" s="23" t="n">
        <f aca="false">IF(J24&gt;0,1,0)</f>
        <v>0</v>
      </c>
      <c r="K28" s="23" t="n">
        <f aca="false">IF(K24&gt;0,1,0)</f>
        <v>0</v>
      </c>
      <c r="L28" s="23" t="n">
        <f aca="false">IF(L24&gt;0,1,0)</f>
        <v>0</v>
      </c>
      <c r="M28" s="23" t="n">
        <f aca="false">IF(M24&gt;0,1,0)</f>
        <v>0</v>
      </c>
      <c r="N28" s="23" t="n">
        <f aca="false">IF(N24&gt;0,1,0)</f>
        <v>0</v>
      </c>
      <c r="O28" s="23" t="n">
        <f aca="false">IF(O24&gt;0,1,0)</f>
        <v>0</v>
      </c>
      <c r="P28" s="23" t="n">
        <f aca="false">IF(P24&gt;0,1,0)</f>
        <v>0</v>
      </c>
      <c r="Q28" s="23" t="n">
        <f aca="false">IF(Q24&gt;0,1,0)</f>
        <v>0</v>
      </c>
      <c r="R28" s="23" t="n">
        <f aca="false">IF(R24&gt;0,1,0)</f>
        <v>0</v>
      </c>
      <c r="S28" s="23" t="n">
        <f aca="false">IF(S24&gt;0,1,0)</f>
        <v>1</v>
      </c>
      <c r="T28" s="23" t="n">
        <f aca="false">IF(T24&gt;0,1,0)</f>
        <v>1</v>
      </c>
      <c r="U28" s="23" t="n">
        <f aca="false">IF(U24&gt;0,1,0)</f>
        <v>1</v>
      </c>
      <c r="V28" s="23" t="n">
        <f aca="false">IF(V24&gt;0,1,0)</f>
        <v>1</v>
      </c>
      <c r="W28" s="23" t="n">
        <f aca="false">IF(W24&gt;0,1,0)</f>
        <v>1</v>
      </c>
      <c r="X28" s="23" t="n">
        <f aca="false">IF(X24&gt;0,1,0)</f>
        <v>1</v>
      </c>
      <c r="Y28" s="23" t="n">
        <f aca="false">IF(Y24&gt;0,1,0)</f>
        <v>1</v>
      </c>
    </row>
    <row r="30" customFormat="false" ht="15" hidden="false" customHeight="true" outlineLevel="0" collapsed="false">
      <c r="A30" s="13" t="s">
        <v>81</v>
      </c>
      <c r="B30" s="28" t="str">
        <f aca="false">IFERROR(INDEX($B$3:$Y$3,MATCH(1,$B$28:$Y$28,0)),"No alcanzado")</f>
        <v>dic-27</v>
      </c>
    </row>
    <row r="31" customFormat="false" ht="15" hidden="false" customHeight="true" outlineLevel="0" collapsed="false">
      <c r="A31" s="13" t="s">
        <v>82</v>
      </c>
      <c r="B31" s="29" t="n">
        <f aca="false">IFERROR(INDEX($B$7:$Y$7,MATCH(1,$B$28:$Y$28,0)),"-")</f>
        <v>600</v>
      </c>
    </row>
    <row r="32" customFormat="false" ht="15" hidden="false" customHeight="true" outlineLevel="0" collapsed="false">
      <c r="A32" s="13" t="s">
        <v>83</v>
      </c>
      <c r="B32" s="30" t="n">
        <f aca="false">MIN(B26:Y26)</f>
        <v>4358.0833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52"/>
    <col collapsed="false" customWidth="true" hidden="false" outlineLevel="0" max="4" min="3" style="1" width="13"/>
    <col collapsed="false" customWidth="true" hidden="false" outlineLevel="0" max="5" min="5" style="1" width="16"/>
    <col collapsed="false" customWidth="true" hidden="false" outlineLevel="0" max="6" min="6" style="1" width="24"/>
    <col collapsed="false" customWidth="true" hidden="false" outlineLevel="0" max="7" min="7" style="1" width="34"/>
  </cols>
  <sheetData>
    <row r="1" customFormat="false" ht="17.25" hidden="false" customHeight="true" outlineLevel="0" collapsed="false">
      <c r="A1" s="15" t="s">
        <v>84</v>
      </c>
    </row>
    <row r="2" customFormat="false" ht="15" hidden="false" customHeight="true" outlineLevel="0" collapsed="false">
      <c r="A2" s="3" t="s">
        <v>85</v>
      </c>
    </row>
    <row r="4" customFormat="false" ht="23.25" hidden="false" customHeight="true" outlineLevel="0" collapsed="false">
      <c r="A4" s="31" t="s">
        <v>86</v>
      </c>
      <c r="B4" s="31" t="s">
        <v>87</v>
      </c>
      <c r="C4" s="31" t="s">
        <v>88</v>
      </c>
      <c r="D4" s="31" t="s">
        <v>89</v>
      </c>
      <c r="E4" s="31" t="s">
        <v>90</v>
      </c>
      <c r="F4" s="31" t="s">
        <v>91</v>
      </c>
      <c r="G4" s="31" t="s">
        <v>92</v>
      </c>
    </row>
    <row r="5" customFormat="false" ht="15" hidden="false" customHeight="true" outlineLevel="0" collapsed="false">
      <c r="A5" s="32" t="s">
        <v>93</v>
      </c>
      <c r="B5" s="33" t="s">
        <v>94</v>
      </c>
      <c r="C5" s="22" t="n">
        <v>100</v>
      </c>
      <c r="D5" s="22" t="n">
        <v>40</v>
      </c>
      <c r="E5" s="25" t="n">
        <f aca="false">D5*Supuestos!$B$11</f>
        <v>12000</v>
      </c>
      <c r="F5" s="34" t="s">
        <v>95</v>
      </c>
      <c r="G5" s="35" t="s">
        <v>96</v>
      </c>
    </row>
    <row r="6" customFormat="false" ht="23.25" hidden="false" customHeight="true" outlineLevel="0" collapsed="false">
      <c r="A6" s="32" t="s">
        <v>97</v>
      </c>
      <c r="B6" s="33" t="s">
        <v>98</v>
      </c>
      <c r="C6" s="22" t="n">
        <v>600</v>
      </c>
      <c r="D6" s="22" t="n">
        <v>300</v>
      </c>
      <c r="E6" s="25" t="n">
        <f aca="false">D6*Supuestos!$B$11</f>
        <v>90000</v>
      </c>
      <c r="F6" s="34" t="s">
        <v>99</v>
      </c>
      <c r="G6" s="35" t="s">
        <v>100</v>
      </c>
    </row>
    <row r="7" customFormat="false" ht="15" hidden="false" customHeight="true" outlineLevel="0" collapsed="false">
      <c r="A7" s="32" t="s">
        <v>101</v>
      </c>
      <c r="B7" s="33" t="s">
        <v>102</v>
      </c>
      <c r="C7" s="22" t="n">
        <v>2500</v>
      </c>
      <c r="D7" s="22" t="n">
        <v>1500</v>
      </c>
      <c r="E7" s="25" t="n">
        <f aca="false">D7*Supuestos!$B$11</f>
        <v>450000</v>
      </c>
      <c r="F7" s="34" t="s">
        <v>103</v>
      </c>
      <c r="G7" s="35" t="s">
        <v>104</v>
      </c>
    </row>
    <row r="8" customFormat="false" ht="15" hidden="false" customHeight="true" outlineLevel="0" collapsed="false">
      <c r="A8" s="32" t="s">
        <v>105</v>
      </c>
      <c r="B8" s="33" t="s">
        <v>106</v>
      </c>
      <c r="C8" s="22" t="n">
        <v>7000</v>
      </c>
      <c r="D8" s="22" t="n">
        <v>4500</v>
      </c>
      <c r="E8" s="25" t="n">
        <f aca="false">D8*Supuestos!$B$11</f>
        <v>1350000</v>
      </c>
      <c r="F8" s="34" t="s">
        <v>107</v>
      </c>
      <c r="G8" s="35" t="s">
        <v>108</v>
      </c>
    </row>
    <row r="9" customFormat="false" ht="15" hidden="false" customHeight="true" outlineLevel="0" collapsed="false">
      <c r="A9" s="32" t="s">
        <v>109</v>
      </c>
      <c r="B9" s="33" t="s">
        <v>110</v>
      </c>
      <c r="C9" s="22" t="n">
        <v>15000</v>
      </c>
      <c r="D9" s="22" t="n">
        <v>10500</v>
      </c>
      <c r="E9" s="25" t="n">
        <f aca="false">D9*Supuestos!$B$11</f>
        <v>3150000</v>
      </c>
      <c r="F9" s="34" t="s">
        <v>111</v>
      </c>
      <c r="G9" s="35" t="s">
        <v>111</v>
      </c>
    </row>
    <row r="10" customFormat="false" ht="15" hidden="false" customHeight="true" outlineLevel="0" collapsed="false">
      <c r="A10" s="32" t="s">
        <v>112</v>
      </c>
      <c r="B10" s="33" t="s">
        <v>113</v>
      </c>
      <c r="C10" s="22" t="n">
        <v>29000</v>
      </c>
      <c r="D10" s="22" t="n">
        <v>21500</v>
      </c>
      <c r="E10" s="25" t="n">
        <f aca="false">D10*Supuestos!$B$11</f>
        <v>6450000</v>
      </c>
      <c r="F10" s="34" t="s">
        <v>111</v>
      </c>
      <c r="G10" s="35" t="s">
        <v>114</v>
      </c>
    </row>
    <row r="12" customFormat="false" ht="15" hidden="false" customHeight="true" outlineLevel="0" collapsed="false">
      <c r="A12" s="9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18"/>
    <col collapsed="false" customWidth="true" hidden="false" outlineLevel="0" max="3" min="3" style="1" width="12"/>
  </cols>
  <sheetData>
    <row r="1" customFormat="false" ht="19.5" hidden="false" customHeight="true" outlineLevel="0" collapsed="false">
      <c r="A1" s="2" t="s">
        <v>116</v>
      </c>
    </row>
    <row r="3" customFormat="false" ht="15" hidden="false" customHeight="true" outlineLevel="0" collapsed="false">
      <c r="A3" s="1" t="s">
        <v>117</v>
      </c>
      <c r="B3" s="36" t="n">
        <f aca="false">Supuestos!B11</f>
        <v>300</v>
      </c>
    </row>
    <row r="4" customFormat="false" ht="15" hidden="false" customHeight="true" outlineLevel="0" collapsed="false">
      <c r="A4" s="1" t="s">
        <v>118</v>
      </c>
      <c r="B4" s="37" t="str">
        <f aca="false">'Modelo mensual'!B30</f>
        <v>dic-27</v>
      </c>
    </row>
    <row r="5" customFormat="false" ht="15" hidden="false" customHeight="true" outlineLevel="0" collapsed="false">
      <c r="A5" s="1" t="s">
        <v>119</v>
      </c>
      <c r="B5" s="38" t="n">
        <f aca="false">'Modelo mensual'!B31</f>
        <v>600</v>
      </c>
    </row>
    <row r="6" customFormat="false" ht="15" hidden="false" customHeight="true" outlineLevel="0" collapsed="false">
      <c r="A6" s="1" t="s">
        <v>120</v>
      </c>
      <c r="B6" s="36" t="n">
        <f aca="false">'Modelo mensual'!S15</f>
        <v>15000</v>
      </c>
    </row>
    <row r="7" customFormat="false" ht="15" hidden="false" customHeight="true" outlineLevel="0" collapsed="false">
      <c r="A7" s="1" t="s">
        <v>121</v>
      </c>
      <c r="B7" s="36" t="n">
        <f aca="false">'Modelo mensual'!S24</f>
        <v>108.0833</v>
      </c>
    </row>
    <row r="8" customFormat="false" ht="15" hidden="false" customHeight="true" outlineLevel="0" collapsed="false">
      <c r="A8" s="1" t="s">
        <v>122</v>
      </c>
      <c r="B8" s="36" t="n">
        <f aca="false">'Modelo mensual'!B32</f>
        <v>4358.0833</v>
      </c>
    </row>
    <row r="9" customFormat="false" ht="15" hidden="false" customHeight="true" outlineLevel="0" collapsed="false">
      <c r="A9" s="1" t="s">
        <v>123</v>
      </c>
      <c r="B9" s="36" t="n">
        <f aca="false">'Modelo mensual'!Y26</f>
        <v>47037.9992</v>
      </c>
    </row>
    <row r="10" customFormat="false" ht="15" hidden="false" customHeight="true" outlineLevel="0" collapsed="false">
      <c r="A10" s="1" t="s">
        <v>124</v>
      </c>
      <c r="B10" s="36" t="n">
        <f aca="false">Supuestos!B28</f>
        <v>162000</v>
      </c>
    </row>
    <row r="11" customFormat="false" ht="15" hidden="false" customHeight="true" outlineLevel="0" collapsed="false">
      <c r="A11" s="1" t="s">
        <v>125</v>
      </c>
      <c r="B11" s="36" t="n">
        <f aca="false">'Roadmap 2026-2031'!E10</f>
        <v>6450000</v>
      </c>
    </row>
    <row r="12" customFormat="false" ht="15" hidden="false" customHeight="false" outlineLevel="0" collapsed="false">
      <c r="A12" s="1" t="s">
        <v>126</v>
      </c>
      <c r="B12" s="39" t="n">
        <f aca="false">'Roadmap 2026-2031'!C10*Supuestos!B11</f>
        <v>8700000</v>
      </c>
    </row>
    <row r="13" customFormat="false" ht="15" hidden="false" customHeight="true" outlineLevel="0" collapsed="false">
      <c r="A13" s="3" t="s">
        <v>127</v>
      </c>
    </row>
    <row r="15" customFormat="false" ht="15" hidden="false" customHeight="true" outlineLevel="0" collapsed="false">
      <c r="A15" s="4" t="s">
        <v>128</v>
      </c>
      <c r="B15" s="5"/>
    </row>
    <row r="16" customFormat="false" ht="15" hidden="false" customHeight="true" outlineLevel="0" collapsed="false">
      <c r="A16" s="13" t="s">
        <v>129</v>
      </c>
      <c r="B16" s="13" t="s">
        <v>130</v>
      </c>
    </row>
    <row r="17" customFormat="false" ht="15" hidden="false" customHeight="true" outlineLevel="0" collapsed="false">
      <c r="A17" s="1" t="s">
        <v>131</v>
      </c>
      <c r="B17" s="40" t="n">
        <f aca="false">ROUNDUP((Supuestos!$B$18+C17)/Supuestos!$B$10,0)</f>
        <v>316</v>
      </c>
      <c r="C17" s="41" t="n">
        <v>0</v>
      </c>
    </row>
    <row r="18" customFormat="false" ht="15" hidden="false" customHeight="true" outlineLevel="0" collapsed="false">
      <c r="A18" s="1" t="s">
        <v>132</v>
      </c>
      <c r="B18" s="40" t="n">
        <f aca="false">ROUNDUP((Supuestos!$B$18+C18)/Supuestos!$B$10,0)</f>
        <v>436</v>
      </c>
      <c r="C18" s="41" t="n">
        <v>3000</v>
      </c>
    </row>
    <row r="19" customFormat="false" ht="15" hidden="false" customHeight="true" outlineLevel="0" collapsed="false">
      <c r="A19" s="1" t="s">
        <v>133</v>
      </c>
      <c r="B19" s="40" t="n">
        <f aca="false">ROUNDUP((Supuestos!$B$18+C19)/Supuestos!$B$10,0)</f>
        <v>516</v>
      </c>
      <c r="C19" s="41" t="n">
        <v>5000</v>
      </c>
    </row>
    <row r="20" customFormat="false" ht="15" hidden="false" customHeight="true" outlineLevel="0" collapsed="false">
      <c r="A20" s="1" t="s">
        <v>134</v>
      </c>
      <c r="B20" s="40" t="n">
        <f aca="false">ROUNDUP((Supuestos!$B$18+C20)/Supuestos!$B$10,0)</f>
        <v>596</v>
      </c>
      <c r="C20" s="42" t="n">
        <f aca="false">Supuestos!B23</f>
        <v>7000</v>
      </c>
    </row>
    <row r="21" customFormat="false" ht="15" hidden="false" customHeight="true" outlineLevel="0" collapsed="false">
      <c r="A21" s="1" t="s">
        <v>135</v>
      </c>
      <c r="B21" s="40" t="n">
        <f aca="false">ROUNDUP((Supuestos!$B$18+C21)/Supuestos!$B$10,0)</f>
        <v>613</v>
      </c>
      <c r="C21" s="41" t="n">
        <v>7428.57142857143</v>
      </c>
    </row>
    <row r="23" customFormat="false" ht="15" hidden="false" customHeight="true" outlineLevel="0" collapsed="false">
      <c r="A23" s="9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2026-07-11T09:28:55Z</dcterms:created>
  <dc:creator>openpyxl</dc:creator>
  <dc:description/>
  <dc:language>en-US</dc:language>
  <cp:lastModifiedBy/>
  <dcterms:modified xsi:type="dcterms:W3CDTF">2026-07-11T15:34:20Z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